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activeX/activeX1.xml" ContentType="application/vnd.ms-office.activeX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activeX/activeX5.xml" ContentType="application/vnd.ms-office.activeX+xml"/>
  <Override PartName="/xl/activeX/activeX6.xml" ContentType="application/vnd.ms-office.activeX+xml"/>
  <Override PartName="/xl/activeX/activeX7.xml" ContentType="application/vnd.ms-office.activeX+xml"/>
  <Override PartName="/xl/activeX/activeX8.xml" ContentType="application/vnd.ms-office.activeX+xml"/>
  <Override PartName="/xl/activeX/activeX9.xml" ContentType="application/vnd.ms-office.activeX+xml"/>
  <Override PartName="/xl/activeX/activeX10.xml" ContentType="application/vnd.ms-office.activeX+xml"/>
  <Override PartName="/xl/activeX/activeX11.xml" ContentType="application/vnd.ms-office.activeX+xml"/>
  <Override PartName="/xl/activeX/activeX12.xml" ContentType="application/vnd.ms-office.activeX+xml"/>
  <Override PartName="/xl/activeX/activeX13.xml" ContentType="application/vnd.ms-office.activeX+xml"/>
  <Override PartName="/xl/activeX/activeX14.xml" ContentType="application/vnd.ms-office.activeX+xml"/>
  <Override PartName="/xl/activeX/activeX15.xml" ContentType="application/vnd.ms-office.activeX+xml"/>
  <Override PartName="/xl/activeX/activeX16.xml" ContentType="application/vnd.ms-office.activeX+xml"/>
  <Override PartName="/xl/activeX/activeX17.xml" ContentType="application/vnd.ms-office.activeX+xml"/>
  <Override PartName="/xl/activeX/activeX18.xml" ContentType="application/vnd.ms-office.activeX+xml"/>
  <Override PartName="/xl/activeX/activeX19.xml" ContentType="application/vnd.ms-office.activeX+xml"/>
  <Override PartName="/xl/drawings/drawing3.xml" ContentType="application/vnd.openxmlformats-officedocument.drawing+xml"/>
  <Override PartName="/xl/activeX/activeX20.xml" ContentType="application/vnd.ms-office.activeX+xml"/>
  <Override PartName="/xl/drawings/drawing4.xml" ContentType="application/vnd.openxmlformats-officedocument.drawing+xml"/>
  <Override PartName="/xl/activeX/activeX21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mware-host\Shared Folders\Downloads\Deposit_Form\"/>
    </mc:Choice>
  </mc:AlternateContent>
  <bookViews>
    <workbookView xWindow="-15" yWindow="-15" windowWidth="9720" windowHeight="9120" tabRatio="765"/>
  </bookViews>
  <sheets>
    <sheet name="Data Entry" sheetId="1" r:id="rId1"/>
    <sheet name="Extra cheques" sheetId="14" r:id="rId2"/>
    <sheet name="Cash" sheetId="17" r:id="rId3"/>
    <sheet name="Cheque" sheetId="18" r:id="rId4"/>
    <sheet name="Data" sheetId="12" state="hidden" r:id="rId5"/>
    <sheet name="Codes" sheetId="5" state="hidden" r:id="rId6"/>
    <sheet name="Help" sheetId="20" r:id="rId7"/>
    <sheet name="SN" sheetId="19" state="hidden" r:id="rId8"/>
    <sheet name="Sheet1" sheetId="21" r:id="rId9"/>
  </sheets>
  <definedNames>
    <definedName name="_ba">'Data Entry'!$L$6</definedName>
    <definedName name="_batch01" localSheetId="2">Cash!#REF!</definedName>
    <definedName name="_batch01" localSheetId="3">Cheque!$K$24:$L$38</definedName>
    <definedName name="_batch01">'Data Entry'!$K$24:$L$38</definedName>
    <definedName name="_batch02">'Extra cheques'!$G$4:$G$18</definedName>
    <definedName name="_batch03">'Extra cheques'!$G$26:$G$40</definedName>
    <definedName name="_batch04">'Extra cheques'!$G$48:$G$62</definedName>
    <definedName name="_batch05">'Extra cheques'!$G$70:$G$84</definedName>
    <definedName name="_batch06">'Extra cheques'!$G$92:$G$106</definedName>
    <definedName name="_batch07">'Extra cheques'!$G$114:$G$128</definedName>
    <definedName name="_batch08">'Extra cheques'!$G$136:$G$150</definedName>
    <definedName name="_batch09">'Extra cheques'!$G$158:$G$172</definedName>
    <definedName name="_batch10">'Extra cheques'!$G$180:$G$194</definedName>
    <definedName name="_batch11">'Extra cheques'!$G$202:$G$216</definedName>
    <definedName name="_batch12">'Extra cheques'!$G$224:$G$238</definedName>
    <definedName name="_batch13">'Extra cheques'!$G$246:$G$260</definedName>
    <definedName name="_batch14">'Extra cheques'!$G$268:$G$282</definedName>
    <definedName name="_batch1501">'Extra cheques'!$G$291:$G$305</definedName>
    <definedName name="_batch1502">'Extra cheques'!$G$313:$G$327</definedName>
    <definedName name="_batch1503">'Extra cheques'!$G$335:$G$349</definedName>
    <definedName name="_batch1504">'Extra cheques'!$G$357:$G$371</definedName>
    <definedName name="_batch1505">'Extra cheques'!$G$379:$G$393</definedName>
    <definedName name="_batch1506">'Extra cheques'!$G$401:$G$415</definedName>
    <definedName name="_chq">SN!$D$37</definedName>
    <definedName name="_csh">SN!$D$18</definedName>
    <definedName name="_xlnm._FilterDatabase" localSheetId="2" hidden="1">Cash!#REF!</definedName>
    <definedName name="_xlnm._FilterDatabase" localSheetId="0" hidden="1">'Data Entry'!$U$43:$U$104</definedName>
    <definedName name="_fn">'Data Entry'!$K$6</definedName>
    <definedName name="_fnr">Data!$C$1</definedName>
    <definedName name="_rev_codes">Codes!$A$2:$A$217</definedName>
    <definedName name="_rev_codes_tab">Codes!$A$2:$C$217</definedName>
    <definedName name="_ttl">SN!$D$56</definedName>
    <definedName name="banks_cheque_total">Data!$K$377</definedName>
    <definedName name="bk_code_map">Data!$I$3:$J$10</definedName>
    <definedName name="bk_name">Data!$I$3:$I$10</definedName>
    <definedName name="bk_num">Data!$J$3:$J$10</definedName>
    <definedName name="cash_encoded">Data!$G$9</definedName>
    <definedName name="cheque_encoded">Data!$G$10</definedName>
    <definedName name="encoded_00">Data!$G$29</definedName>
    <definedName name="encoded_01">Data!$G$47</definedName>
    <definedName name="encoded_02">Data!$G$65</definedName>
    <definedName name="encoded_03">Data!$G$83</definedName>
    <definedName name="encoded_04">Data!$G$101</definedName>
    <definedName name="encoded_05">Data!$G$119</definedName>
    <definedName name="encoded_06">Data!$G$137</definedName>
    <definedName name="encoded_07">Data!$G$155</definedName>
    <definedName name="encoded_08">Data!$G$173</definedName>
    <definedName name="encoded_09">Data!$G$191</definedName>
    <definedName name="encoded_10">Data!$G$209</definedName>
    <definedName name="encoded_11">Data!$G$227</definedName>
    <definedName name="encoded_12">Data!$G$245</definedName>
    <definedName name="encoded_13">Data!$G$263</definedName>
    <definedName name="encoded_14">Data!$G$282</definedName>
    <definedName name="encoded_15">Data!$G$301</definedName>
    <definedName name="encoded_16">Data!$G$320</definedName>
    <definedName name="encoded_17">Data!$G$339</definedName>
    <definedName name="encoded_18">Data!$G$358</definedName>
    <definedName name="encoded_19">Data!$G$377</definedName>
    <definedName name="formno">Data!$C$2</definedName>
    <definedName name="main_encoded">Data!$G$8</definedName>
    <definedName name="MMA_cheque_total">Data!$J$377</definedName>
    <definedName name="_xlnm.Print_Area" localSheetId="2">Cash!$A$1:$S$27</definedName>
    <definedName name="_xlnm.Print_Area" localSheetId="3">Cheque!$A$1:$S$46</definedName>
    <definedName name="_xlnm.Print_Area" localSheetId="0">'Data Entry'!$A$1:$S$104</definedName>
    <definedName name="_xlnm.Print_Area" localSheetId="1">'Extra cheques'!$B$1:$I$421</definedName>
    <definedName name="_xlnm.Print_Titles" localSheetId="1">'Extra cheques'!$2:$3</definedName>
    <definedName name="subformcount" localSheetId="2">COUNTIF(Cash!#REF!,"&gt;0")</definedName>
    <definedName name="subformcount" localSheetId="3">COUNTIF(Cheque!$Q$24:$R$38,"&gt;0")</definedName>
    <definedName name="subformcount">COUNTIF('Data Entry'!$Q$24:$R$38,"&gt;0")</definedName>
  </definedNames>
  <calcPr calcId="152511"/>
</workbook>
</file>

<file path=xl/calcChain.xml><?xml version="1.0" encoding="utf-8"?>
<calcChain xmlns="http://schemas.openxmlformats.org/spreadsheetml/2006/main">
  <c r="D33" i="19" l="1"/>
  <c r="D35" i="19"/>
  <c r="J48" i="1" l="1"/>
  <c r="J49" i="1"/>
  <c r="K43" i="18"/>
  <c r="E43" i="18"/>
  <c r="B268" i="12"/>
  <c r="C268" i="12"/>
  <c r="F268" i="12" s="1"/>
  <c r="D268" i="12"/>
  <c r="E268" i="12"/>
  <c r="B269" i="12"/>
  <c r="C269" i="12"/>
  <c r="F269" i="12" s="1"/>
  <c r="D269" i="12"/>
  <c r="E269" i="12"/>
  <c r="B270" i="12"/>
  <c r="C270" i="12"/>
  <c r="F270" i="12" s="1"/>
  <c r="D270" i="12"/>
  <c r="E270" i="12"/>
  <c r="B271" i="12"/>
  <c r="C271" i="12"/>
  <c r="F271" i="12" s="1"/>
  <c r="D271" i="12"/>
  <c r="E271" i="12"/>
  <c r="B272" i="12"/>
  <c r="C272" i="12"/>
  <c r="D272" i="12"/>
  <c r="E272" i="12"/>
  <c r="F272" i="12"/>
  <c r="B273" i="12"/>
  <c r="C273" i="12"/>
  <c r="F273" i="12" s="1"/>
  <c r="D273" i="12"/>
  <c r="E273" i="12"/>
  <c r="B274" i="12"/>
  <c r="C274" i="12"/>
  <c r="F274" i="12" s="1"/>
  <c r="D274" i="12"/>
  <c r="E274" i="12"/>
  <c r="B275" i="12"/>
  <c r="C275" i="12"/>
  <c r="F275" i="12" s="1"/>
  <c r="D275" i="12"/>
  <c r="E275" i="12"/>
  <c r="B276" i="12"/>
  <c r="C276" i="12"/>
  <c r="F276" i="12" s="1"/>
  <c r="D276" i="12"/>
  <c r="E276" i="12"/>
  <c r="B277" i="12"/>
  <c r="C277" i="12"/>
  <c r="F277" i="12" s="1"/>
  <c r="D277" i="12"/>
  <c r="E277" i="12"/>
  <c r="B278" i="12"/>
  <c r="C278" i="12"/>
  <c r="F278" i="12" s="1"/>
  <c r="D278" i="12"/>
  <c r="E278" i="12"/>
  <c r="B279" i="12"/>
  <c r="C279" i="12"/>
  <c r="F279" i="12" s="1"/>
  <c r="D279" i="12"/>
  <c r="E279" i="12"/>
  <c r="B280" i="12"/>
  <c r="C280" i="12"/>
  <c r="D280" i="12"/>
  <c r="E280" i="12"/>
  <c r="F280" i="12"/>
  <c r="B281" i="12"/>
  <c r="C281" i="12"/>
  <c r="F281" i="12" s="1"/>
  <c r="D281" i="12"/>
  <c r="E281" i="12"/>
  <c r="K42" i="18" l="1"/>
  <c r="K24" i="17"/>
  <c r="K103" i="1" l="1"/>
  <c r="P103" i="1"/>
  <c r="K102" i="1"/>
  <c r="U93" i="1" l="1"/>
  <c r="U98" i="1"/>
  <c r="U97" i="1"/>
  <c r="U96" i="1"/>
  <c r="U95" i="1"/>
  <c r="U94" i="1"/>
  <c r="C1" i="12"/>
  <c r="J3" i="18"/>
  <c r="J3" i="17"/>
  <c r="P43" i="18"/>
  <c r="K25" i="17"/>
  <c r="P25" i="17"/>
  <c r="E25" i="17"/>
  <c r="J23" i="17"/>
  <c r="R6" i="18"/>
  <c r="Q6" i="18"/>
  <c r="P6" i="18"/>
  <c r="P6" i="17"/>
  <c r="Q6" i="17"/>
  <c r="R6" i="17"/>
  <c r="D11" i="17"/>
  <c r="P20" i="17"/>
  <c r="P19" i="17"/>
  <c r="P20" i="18"/>
  <c r="P19" i="18"/>
  <c r="C2" i="12"/>
  <c r="G2" i="14" s="1"/>
  <c r="G416" i="14"/>
  <c r="G394" i="14"/>
  <c r="G372" i="14"/>
  <c r="G350" i="14"/>
  <c r="G328" i="14"/>
  <c r="G306" i="14"/>
  <c r="P38" i="18" l="1"/>
  <c r="Q38" i="18"/>
  <c r="P38" i="1"/>
  <c r="Q38" i="1"/>
  <c r="A363" i="12"/>
  <c r="B363" i="12"/>
  <c r="C363" i="12"/>
  <c r="J363" i="12" s="1"/>
  <c r="D363" i="12"/>
  <c r="E363" i="12"/>
  <c r="A364" i="12"/>
  <c r="B364" i="12"/>
  <c r="C364" i="12"/>
  <c r="J364" i="12" s="1"/>
  <c r="D364" i="12"/>
  <c r="E364" i="12"/>
  <c r="A365" i="12"/>
  <c r="B365" i="12"/>
  <c r="C365" i="12"/>
  <c r="J365" i="12" s="1"/>
  <c r="D365" i="12"/>
  <c r="E365" i="12"/>
  <c r="A366" i="12"/>
  <c r="B366" i="12"/>
  <c r="C366" i="12"/>
  <c r="J366" i="12" s="1"/>
  <c r="D366" i="12"/>
  <c r="E366" i="12"/>
  <c r="A367" i="12"/>
  <c r="B367" i="12"/>
  <c r="C367" i="12"/>
  <c r="J367" i="12" s="1"/>
  <c r="D367" i="12"/>
  <c r="E367" i="12"/>
  <c r="A368" i="12"/>
  <c r="B368" i="12"/>
  <c r="C368" i="12"/>
  <c r="J368" i="12" s="1"/>
  <c r="D368" i="12"/>
  <c r="E368" i="12"/>
  <c r="A369" i="12"/>
  <c r="B369" i="12"/>
  <c r="C369" i="12"/>
  <c r="J369" i="12" s="1"/>
  <c r="D369" i="12"/>
  <c r="E369" i="12"/>
  <c r="A370" i="12"/>
  <c r="B370" i="12"/>
  <c r="C370" i="12"/>
  <c r="J370" i="12" s="1"/>
  <c r="D370" i="12"/>
  <c r="E370" i="12"/>
  <c r="A371" i="12"/>
  <c r="B371" i="12"/>
  <c r="C371" i="12"/>
  <c r="J371" i="12" s="1"/>
  <c r="D371" i="12"/>
  <c r="E371" i="12"/>
  <c r="A372" i="12"/>
  <c r="B372" i="12"/>
  <c r="C372" i="12"/>
  <c r="J372" i="12" s="1"/>
  <c r="D372" i="12"/>
  <c r="E372" i="12"/>
  <c r="A373" i="12"/>
  <c r="B373" i="12"/>
  <c r="C373" i="12"/>
  <c r="J373" i="12" s="1"/>
  <c r="D373" i="12"/>
  <c r="E373" i="12"/>
  <c r="A374" i="12"/>
  <c r="B374" i="12"/>
  <c r="C374" i="12"/>
  <c r="J374" i="12" s="1"/>
  <c r="D374" i="12"/>
  <c r="E374" i="12"/>
  <c r="A375" i="12"/>
  <c r="B375" i="12"/>
  <c r="C375" i="12"/>
  <c r="J375" i="12" s="1"/>
  <c r="D375" i="12"/>
  <c r="E375" i="12"/>
  <c r="A376" i="12"/>
  <c r="B376" i="12"/>
  <c r="C376" i="12"/>
  <c r="J376" i="12" s="1"/>
  <c r="D376" i="12"/>
  <c r="E376" i="12"/>
  <c r="B362" i="12"/>
  <c r="C362" i="12"/>
  <c r="J362" i="12" s="1"/>
  <c r="D362" i="12"/>
  <c r="E362" i="12"/>
  <c r="A344" i="12"/>
  <c r="B344" i="12"/>
  <c r="C344" i="12"/>
  <c r="J344" i="12" s="1"/>
  <c r="D344" i="12"/>
  <c r="E344" i="12"/>
  <c r="A345" i="12"/>
  <c r="B345" i="12"/>
  <c r="C345" i="12"/>
  <c r="J345" i="12" s="1"/>
  <c r="D345" i="12"/>
  <c r="E345" i="12"/>
  <c r="A346" i="12"/>
  <c r="B346" i="12"/>
  <c r="C346" i="12"/>
  <c r="J346" i="12" s="1"/>
  <c r="D346" i="12"/>
  <c r="E346" i="12"/>
  <c r="A347" i="12"/>
  <c r="B347" i="12"/>
  <c r="C347" i="12"/>
  <c r="J347" i="12" s="1"/>
  <c r="D347" i="12"/>
  <c r="E347" i="12"/>
  <c r="A348" i="12"/>
  <c r="B348" i="12"/>
  <c r="C348" i="12"/>
  <c r="J348" i="12" s="1"/>
  <c r="D348" i="12"/>
  <c r="E348" i="12"/>
  <c r="A349" i="12"/>
  <c r="B349" i="12"/>
  <c r="C349" i="12"/>
  <c r="J349" i="12" s="1"/>
  <c r="D349" i="12"/>
  <c r="E349" i="12"/>
  <c r="A350" i="12"/>
  <c r="B350" i="12"/>
  <c r="C350" i="12"/>
  <c r="J350" i="12" s="1"/>
  <c r="D350" i="12"/>
  <c r="E350" i="12"/>
  <c r="A351" i="12"/>
  <c r="B351" i="12"/>
  <c r="C351" i="12"/>
  <c r="J351" i="12" s="1"/>
  <c r="D351" i="12"/>
  <c r="E351" i="12"/>
  <c r="A352" i="12"/>
  <c r="B352" i="12"/>
  <c r="C352" i="12"/>
  <c r="J352" i="12" s="1"/>
  <c r="D352" i="12"/>
  <c r="E352" i="12"/>
  <c r="A353" i="12"/>
  <c r="B353" i="12"/>
  <c r="C353" i="12"/>
  <c r="J353" i="12" s="1"/>
  <c r="D353" i="12"/>
  <c r="E353" i="12"/>
  <c r="A354" i="12"/>
  <c r="B354" i="12"/>
  <c r="C354" i="12"/>
  <c r="J354" i="12" s="1"/>
  <c r="D354" i="12"/>
  <c r="E354" i="12"/>
  <c r="A355" i="12"/>
  <c r="B355" i="12"/>
  <c r="C355" i="12"/>
  <c r="J355" i="12" s="1"/>
  <c r="D355" i="12"/>
  <c r="E355" i="12"/>
  <c r="A356" i="12"/>
  <c r="B356" i="12"/>
  <c r="C356" i="12"/>
  <c r="J356" i="12" s="1"/>
  <c r="D356" i="12"/>
  <c r="E356" i="12"/>
  <c r="A357" i="12"/>
  <c r="B357" i="12"/>
  <c r="C357" i="12"/>
  <c r="J357" i="12" s="1"/>
  <c r="D357" i="12"/>
  <c r="E357" i="12"/>
  <c r="B343" i="12"/>
  <c r="C343" i="12"/>
  <c r="J343" i="12" s="1"/>
  <c r="D343" i="12"/>
  <c r="E343" i="12"/>
  <c r="A325" i="12"/>
  <c r="B325" i="12"/>
  <c r="C325" i="12"/>
  <c r="J325" i="12" s="1"/>
  <c r="D325" i="12"/>
  <c r="E325" i="12"/>
  <c r="A326" i="12"/>
  <c r="B326" i="12"/>
  <c r="C326" i="12"/>
  <c r="J326" i="12" s="1"/>
  <c r="D326" i="12"/>
  <c r="E326" i="12"/>
  <c r="A327" i="12"/>
  <c r="B327" i="12"/>
  <c r="C327" i="12"/>
  <c r="J327" i="12" s="1"/>
  <c r="D327" i="12"/>
  <c r="E327" i="12"/>
  <c r="A328" i="12"/>
  <c r="B328" i="12"/>
  <c r="C328" i="12"/>
  <c r="J328" i="12" s="1"/>
  <c r="D328" i="12"/>
  <c r="E328" i="12"/>
  <c r="A329" i="12"/>
  <c r="B329" i="12"/>
  <c r="C329" i="12"/>
  <c r="J329" i="12" s="1"/>
  <c r="D329" i="12"/>
  <c r="E329" i="12"/>
  <c r="A330" i="12"/>
  <c r="B330" i="12"/>
  <c r="C330" i="12"/>
  <c r="J330" i="12" s="1"/>
  <c r="D330" i="12"/>
  <c r="E330" i="12"/>
  <c r="A331" i="12"/>
  <c r="B331" i="12"/>
  <c r="C331" i="12"/>
  <c r="J331" i="12" s="1"/>
  <c r="D331" i="12"/>
  <c r="E331" i="12"/>
  <c r="A332" i="12"/>
  <c r="B332" i="12"/>
  <c r="C332" i="12"/>
  <c r="J332" i="12" s="1"/>
  <c r="D332" i="12"/>
  <c r="E332" i="12"/>
  <c r="A333" i="12"/>
  <c r="B333" i="12"/>
  <c r="C333" i="12"/>
  <c r="J333" i="12" s="1"/>
  <c r="D333" i="12"/>
  <c r="E333" i="12"/>
  <c r="A334" i="12"/>
  <c r="B334" i="12"/>
  <c r="C334" i="12"/>
  <c r="J334" i="12" s="1"/>
  <c r="D334" i="12"/>
  <c r="E334" i="12"/>
  <c r="A335" i="12"/>
  <c r="B335" i="12"/>
  <c r="C335" i="12"/>
  <c r="J335" i="12" s="1"/>
  <c r="D335" i="12"/>
  <c r="E335" i="12"/>
  <c r="A336" i="12"/>
  <c r="B336" i="12"/>
  <c r="C336" i="12"/>
  <c r="J336" i="12" s="1"/>
  <c r="D336" i="12"/>
  <c r="E336" i="12"/>
  <c r="A337" i="12"/>
  <c r="B337" i="12"/>
  <c r="C337" i="12"/>
  <c r="J337" i="12" s="1"/>
  <c r="D337" i="12"/>
  <c r="E337" i="12"/>
  <c r="A338" i="12"/>
  <c r="B338" i="12"/>
  <c r="C338" i="12"/>
  <c r="J338" i="12" s="1"/>
  <c r="D338" i="12"/>
  <c r="E338" i="12"/>
  <c r="B324" i="12"/>
  <c r="C324" i="12"/>
  <c r="J324" i="12" s="1"/>
  <c r="D324" i="12"/>
  <c r="E324" i="12"/>
  <c r="A306" i="12"/>
  <c r="B306" i="12"/>
  <c r="C306" i="12"/>
  <c r="J306" i="12" s="1"/>
  <c r="D306" i="12"/>
  <c r="E306" i="12"/>
  <c r="A307" i="12"/>
  <c r="B307" i="12"/>
  <c r="C307" i="12"/>
  <c r="J307" i="12" s="1"/>
  <c r="D307" i="12"/>
  <c r="E307" i="12"/>
  <c r="A308" i="12"/>
  <c r="B308" i="12"/>
  <c r="C308" i="12"/>
  <c r="J308" i="12" s="1"/>
  <c r="D308" i="12"/>
  <c r="E308" i="12"/>
  <c r="A309" i="12"/>
  <c r="B309" i="12"/>
  <c r="C309" i="12"/>
  <c r="J309" i="12" s="1"/>
  <c r="D309" i="12"/>
  <c r="E309" i="12"/>
  <c r="A310" i="12"/>
  <c r="B310" i="12"/>
  <c r="C310" i="12"/>
  <c r="J310" i="12" s="1"/>
  <c r="D310" i="12"/>
  <c r="E310" i="12"/>
  <c r="A311" i="12"/>
  <c r="B311" i="12"/>
  <c r="C311" i="12"/>
  <c r="J311" i="12" s="1"/>
  <c r="D311" i="12"/>
  <c r="E311" i="12"/>
  <c r="A312" i="12"/>
  <c r="B312" i="12"/>
  <c r="C312" i="12"/>
  <c r="J312" i="12" s="1"/>
  <c r="D312" i="12"/>
  <c r="E312" i="12"/>
  <c r="A313" i="12"/>
  <c r="B313" i="12"/>
  <c r="C313" i="12"/>
  <c r="J313" i="12" s="1"/>
  <c r="D313" i="12"/>
  <c r="E313" i="12"/>
  <c r="A314" i="12"/>
  <c r="B314" i="12"/>
  <c r="C314" i="12"/>
  <c r="J314" i="12" s="1"/>
  <c r="D314" i="12"/>
  <c r="E314" i="12"/>
  <c r="A315" i="12"/>
  <c r="B315" i="12"/>
  <c r="C315" i="12"/>
  <c r="J315" i="12" s="1"/>
  <c r="D315" i="12"/>
  <c r="E315" i="12"/>
  <c r="A316" i="12"/>
  <c r="B316" i="12"/>
  <c r="C316" i="12"/>
  <c r="J316" i="12" s="1"/>
  <c r="D316" i="12"/>
  <c r="E316" i="12"/>
  <c r="A317" i="12"/>
  <c r="B317" i="12"/>
  <c r="C317" i="12"/>
  <c r="J317" i="12" s="1"/>
  <c r="D317" i="12"/>
  <c r="E317" i="12"/>
  <c r="A318" i="12"/>
  <c r="B318" i="12"/>
  <c r="C318" i="12"/>
  <c r="J318" i="12" s="1"/>
  <c r="D318" i="12"/>
  <c r="E318" i="12"/>
  <c r="A319" i="12"/>
  <c r="B319" i="12"/>
  <c r="C319" i="12"/>
  <c r="J319" i="12" s="1"/>
  <c r="D319" i="12"/>
  <c r="E319" i="12"/>
  <c r="B305" i="12"/>
  <c r="C305" i="12"/>
  <c r="J305" i="12" s="1"/>
  <c r="D305" i="12"/>
  <c r="E305" i="12"/>
  <c r="A287" i="12"/>
  <c r="B287" i="12"/>
  <c r="C287" i="12"/>
  <c r="J287" i="12" s="1"/>
  <c r="D287" i="12"/>
  <c r="E287" i="12"/>
  <c r="A288" i="12"/>
  <c r="B288" i="12"/>
  <c r="C288" i="12"/>
  <c r="J288" i="12" s="1"/>
  <c r="D288" i="12"/>
  <c r="E288" i="12"/>
  <c r="A289" i="12"/>
  <c r="B289" i="12"/>
  <c r="C289" i="12"/>
  <c r="J289" i="12" s="1"/>
  <c r="D289" i="12"/>
  <c r="E289" i="12"/>
  <c r="A290" i="12"/>
  <c r="B290" i="12"/>
  <c r="C290" i="12"/>
  <c r="J290" i="12" s="1"/>
  <c r="D290" i="12"/>
  <c r="E290" i="12"/>
  <c r="A291" i="12"/>
  <c r="B291" i="12"/>
  <c r="C291" i="12"/>
  <c r="J291" i="12" s="1"/>
  <c r="D291" i="12"/>
  <c r="E291" i="12"/>
  <c r="A292" i="12"/>
  <c r="B292" i="12"/>
  <c r="C292" i="12"/>
  <c r="J292" i="12" s="1"/>
  <c r="D292" i="12"/>
  <c r="E292" i="12"/>
  <c r="A293" i="12"/>
  <c r="B293" i="12"/>
  <c r="C293" i="12"/>
  <c r="J293" i="12" s="1"/>
  <c r="D293" i="12"/>
  <c r="E293" i="12"/>
  <c r="A294" i="12"/>
  <c r="B294" i="12"/>
  <c r="C294" i="12"/>
  <c r="J294" i="12" s="1"/>
  <c r="D294" i="12"/>
  <c r="E294" i="12"/>
  <c r="A295" i="12"/>
  <c r="B295" i="12"/>
  <c r="C295" i="12"/>
  <c r="J295" i="12" s="1"/>
  <c r="D295" i="12"/>
  <c r="E295" i="12"/>
  <c r="A296" i="12"/>
  <c r="B296" i="12"/>
  <c r="C296" i="12"/>
  <c r="J296" i="12" s="1"/>
  <c r="D296" i="12"/>
  <c r="E296" i="12"/>
  <c r="A297" i="12"/>
  <c r="B297" i="12"/>
  <c r="C297" i="12"/>
  <c r="J297" i="12" s="1"/>
  <c r="D297" i="12"/>
  <c r="E297" i="12"/>
  <c r="A298" i="12"/>
  <c r="B298" i="12"/>
  <c r="C298" i="12"/>
  <c r="J298" i="12" s="1"/>
  <c r="D298" i="12"/>
  <c r="E298" i="12"/>
  <c r="A299" i="12"/>
  <c r="B299" i="12"/>
  <c r="C299" i="12"/>
  <c r="J299" i="12" s="1"/>
  <c r="D299" i="12"/>
  <c r="E299" i="12"/>
  <c r="A300" i="12"/>
  <c r="B300" i="12"/>
  <c r="C300" i="12"/>
  <c r="J300" i="12" s="1"/>
  <c r="D300" i="12"/>
  <c r="E300" i="12"/>
  <c r="B286" i="12"/>
  <c r="C286" i="12"/>
  <c r="J286" i="12" s="1"/>
  <c r="D286" i="12"/>
  <c r="E286" i="12"/>
  <c r="A362" i="12"/>
  <c r="A343" i="12"/>
  <c r="A324" i="12"/>
  <c r="A305" i="12"/>
  <c r="A286" i="12"/>
  <c r="D267" i="12"/>
  <c r="E267" i="12"/>
  <c r="C267" i="12"/>
  <c r="B267" i="12"/>
  <c r="A268" i="12"/>
  <c r="G268" i="12" s="1"/>
  <c r="A269" i="12"/>
  <c r="G269" i="12" s="1"/>
  <c r="A270" i="12"/>
  <c r="G270" i="12" s="1"/>
  <c r="A271" i="12"/>
  <c r="G271" i="12" s="1"/>
  <c r="A272" i="12"/>
  <c r="G272" i="12" s="1"/>
  <c r="A273" i="12"/>
  <c r="G273" i="12" s="1"/>
  <c r="A274" i="12"/>
  <c r="G274" i="12" s="1"/>
  <c r="A275" i="12"/>
  <c r="G275" i="12" s="1"/>
  <c r="A276" i="12"/>
  <c r="G276" i="12" s="1"/>
  <c r="A277" i="12"/>
  <c r="G277" i="12" s="1"/>
  <c r="A278" i="12"/>
  <c r="G278" i="12" s="1"/>
  <c r="A279" i="12"/>
  <c r="G279" i="12" s="1"/>
  <c r="A280" i="12"/>
  <c r="G280" i="12" s="1"/>
  <c r="A281" i="12"/>
  <c r="G281" i="12" s="1"/>
  <c r="A267" i="12"/>
  <c r="F376" i="12"/>
  <c r="G376" i="12" s="1"/>
  <c r="F374" i="12"/>
  <c r="F373" i="12"/>
  <c r="F372" i="12"/>
  <c r="F371" i="12"/>
  <c r="F370" i="12"/>
  <c r="F369" i="12"/>
  <c r="F368" i="12"/>
  <c r="F367" i="12"/>
  <c r="F366" i="12"/>
  <c r="F365" i="12"/>
  <c r="F364" i="12"/>
  <c r="F363" i="12"/>
  <c r="F362" i="12"/>
  <c r="F357" i="12"/>
  <c r="F355" i="12"/>
  <c r="F353" i="12"/>
  <c r="F351" i="12"/>
  <c r="F349" i="12"/>
  <c r="F347" i="12"/>
  <c r="F345" i="12"/>
  <c r="F343" i="12"/>
  <c r="F338" i="12"/>
  <c r="F336" i="12"/>
  <c r="F334" i="12"/>
  <c r="F332" i="12"/>
  <c r="F330" i="12"/>
  <c r="F328" i="12"/>
  <c r="F326" i="12"/>
  <c r="F324" i="12"/>
  <c r="F319" i="12"/>
  <c r="F317" i="12"/>
  <c r="F315" i="12"/>
  <c r="F313" i="12"/>
  <c r="F311" i="12"/>
  <c r="F309" i="12"/>
  <c r="F307" i="12"/>
  <c r="F305" i="12"/>
  <c r="F300" i="12"/>
  <c r="F298" i="12"/>
  <c r="F296" i="12"/>
  <c r="F294" i="12"/>
  <c r="F292" i="12"/>
  <c r="F290" i="12"/>
  <c r="F288" i="12"/>
  <c r="F286" i="12"/>
  <c r="F267" i="12"/>
  <c r="H30" i="18"/>
  <c r="I30" i="18"/>
  <c r="H31" i="18"/>
  <c r="I31" i="18"/>
  <c r="H32" i="18"/>
  <c r="I32" i="18"/>
  <c r="H33" i="18"/>
  <c r="I33" i="18"/>
  <c r="H34" i="18"/>
  <c r="I34" i="18"/>
  <c r="H35" i="18"/>
  <c r="I35" i="18"/>
  <c r="H36" i="18"/>
  <c r="I36" i="18"/>
  <c r="H37" i="18"/>
  <c r="I37" i="18"/>
  <c r="H38" i="18"/>
  <c r="I38" i="18"/>
  <c r="H29" i="18"/>
  <c r="I29" i="18"/>
  <c r="H28" i="18"/>
  <c r="I28" i="18"/>
  <c r="H27" i="18"/>
  <c r="I27" i="18"/>
  <c r="H26" i="18"/>
  <c r="I26" i="18"/>
  <c r="H25" i="18"/>
  <c r="I25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H24" i="18"/>
  <c r="I24" i="18"/>
  <c r="J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24" i="18"/>
  <c r="K25" i="18"/>
  <c r="K26" i="18"/>
  <c r="K27" i="18"/>
  <c r="K28" i="18"/>
  <c r="K29" i="18"/>
  <c r="K30" i="18"/>
  <c r="K31" i="18"/>
  <c r="K32" i="18"/>
  <c r="K33" i="18"/>
  <c r="K34" i="18"/>
  <c r="K35" i="18"/>
  <c r="K36" i="18"/>
  <c r="K37" i="18"/>
  <c r="K38" i="18"/>
  <c r="K24" i="18"/>
  <c r="H17" i="17"/>
  <c r="D12" i="17"/>
  <c r="H12" i="17" s="1"/>
  <c r="D13" i="17"/>
  <c r="H13" i="17" s="1"/>
  <c r="D14" i="17"/>
  <c r="H14" i="17" s="1"/>
  <c r="D15" i="17"/>
  <c r="H15" i="17" s="1"/>
  <c r="D16" i="17"/>
  <c r="H16" i="17" s="1"/>
  <c r="H11" i="17"/>
  <c r="Q37" i="18"/>
  <c r="P37" i="18"/>
  <c r="Q36" i="18"/>
  <c r="P36" i="18"/>
  <c r="Q35" i="18"/>
  <c r="P35" i="18"/>
  <c r="Q34" i="18"/>
  <c r="P34" i="18"/>
  <c r="Q33" i="18"/>
  <c r="P33" i="18"/>
  <c r="Q32" i="18"/>
  <c r="P32" i="18"/>
  <c r="Q31" i="18"/>
  <c r="P31" i="18"/>
  <c r="Q30" i="18"/>
  <c r="P30" i="18"/>
  <c r="Q29" i="18"/>
  <c r="P29" i="18"/>
  <c r="Q28" i="18"/>
  <c r="P28" i="18"/>
  <c r="Q27" i="18"/>
  <c r="P27" i="18"/>
  <c r="Q26" i="18"/>
  <c r="P26" i="18"/>
  <c r="Q25" i="18"/>
  <c r="P25" i="18"/>
  <c r="G283" i="14"/>
  <c r="G261" i="14"/>
  <c r="G239" i="14"/>
  <c r="G217" i="14"/>
  <c r="G195" i="14"/>
  <c r="G173" i="14"/>
  <c r="G151" i="14"/>
  <c r="G129" i="14"/>
  <c r="G107" i="14"/>
  <c r="G85" i="14"/>
  <c r="G63" i="14"/>
  <c r="G41" i="14"/>
  <c r="G19" i="14"/>
  <c r="Q37" i="1"/>
  <c r="P37" i="1"/>
  <c r="E249" i="12"/>
  <c r="E250" i="12"/>
  <c r="E251" i="12"/>
  <c r="E252" i="12"/>
  <c r="E253" i="12"/>
  <c r="E254" i="12"/>
  <c r="E255" i="12"/>
  <c r="E256" i="12"/>
  <c r="E257" i="12"/>
  <c r="E258" i="12"/>
  <c r="E259" i="12"/>
  <c r="E260" i="12"/>
  <c r="E261" i="12"/>
  <c r="E262" i="12"/>
  <c r="D249" i="12"/>
  <c r="D250" i="12"/>
  <c r="D251" i="12"/>
  <c r="D252" i="12"/>
  <c r="D253" i="12"/>
  <c r="D254" i="12"/>
  <c r="D255" i="12"/>
  <c r="D256" i="12"/>
  <c r="D257" i="12"/>
  <c r="D258" i="12"/>
  <c r="D259" i="12"/>
  <c r="D260" i="12"/>
  <c r="D261" i="12"/>
  <c r="D262" i="12"/>
  <c r="C249" i="12"/>
  <c r="J249" i="12" s="1"/>
  <c r="C250" i="12"/>
  <c r="J250" i="12" s="1"/>
  <c r="C251" i="12"/>
  <c r="J251" i="12" s="1"/>
  <c r="C252" i="12"/>
  <c r="J252" i="12" s="1"/>
  <c r="C253" i="12"/>
  <c r="J253" i="12" s="1"/>
  <c r="C254" i="12"/>
  <c r="J254" i="12" s="1"/>
  <c r="C255" i="12"/>
  <c r="J255" i="12" s="1"/>
  <c r="C256" i="12"/>
  <c r="J256" i="12" s="1"/>
  <c r="C257" i="12"/>
  <c r="J257" i="12" s="1"/>
  <c r="C258" i="12"/>
  <c r="J258" i="12" s="1"/>
  <c r="C259" i="12"/>
  <c r="J259" i="12" s="1"/>
  <c r="C260" i="12"/>
  <c r="J260" i="12" s="1"/>
  <c r="C261" i="12"/>
  <c r="J261" i="12" s="1"/>
  <c r="C262" i="12"/>
  <c r="J262" i="12" s="1"/>
  <c r="B249" i="12"/>
  <c r="B250" i="12"/>
  <c r="B251" i="12"/>
  <c r="B252" i="12"/>
  <c r="B253" i="12"/>
  <c r="B254" i="12"/>
  <c r="B255" i="12"/>
  <c r="B256" i="12"/>
  <c r="B257" i="12"/>
  <c r="B258" i="12"/>
  <c r="B259" i="12"/>
  <c r="B260" i="12"/>
  <c r="B261" i="12"/>
  <c r="B262" i="12"/>
  <c r="D248" i="12"/>
  <c r="C248" i="12"/>
  <c r="J248" i="12" s="1"/>
  <c r="B248" i="12"/>
  <c r="E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48" i="12"/>
  <c r="F262" i="12"/>
  <c r="F261" i="12"/>
  <c r="F260" i="12"/>
  <c r="F259" i="12"/>
  <c r="F258" i="12"/>
  <c r="F257" i="12"/>
  <c r="F256" i="12"/>
  <c r="F255" i="12"/>
  <c r="F254" i="12"/>
  <c r="F253" i="12"/>
  <c r="F252" i="12"/>
  <c r="F251" i="12"/>
  <c r="F250" i="12"/>
  <c r="F249" i="12"/>
  <c r="F248" i="12"/>
  <c r="C7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Q27" i="1"/>
  <c r="Q28" i="1"/>
  <c r="Q29" i="1"/>
  <c r="Q30" i="1"/>
  <c r="Q31" i="1"/>
  <c r="Q32" i="1"/>
  <c r="Q33" i="1"/>
  <c r="Q34" i="1"/>
  <c r="Q35" i="1"/>
  <c r="Q36" i="1"/>
  <c r="Q26" i="1"/>
  <c r="Q25" i="1"/>
  <c r="Q24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14" i="12"/>
  <c r="E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14" i="12"/>
  <c r="C15" i="12"/>
  <c r="F15" i="12" s="1"/>
  <c r="C16" i="12"/>
  <c r="C17" i="12"/>
  <c r="F17" i="12" s="1"/>
  <c r="C18" i="12"/>
  <c r="F18" i="12" s="1"/>
  <c r="C19" i="12"/>
  <c r="F19" i="12" s="1"/>
  <c r="C20" i="12"/>
  <c r="F20" i="12" s="1"/>
  <c r="C21" i="12"/>
  <c r="F21" i="12" s="1"/>
  <c r="C22" i="12"/>
  <c r="F22" i="12" s="1"/>
  <c r="C23" i="12"/>
  <c r="F23" i="12" s="1"/>
  <c r="C24" i="12"/>
  <c r="F24" i="12" s="1"/>
  <c r="C25" i="12"/>
  <c r="F25" i="12" s="1"/>
  <c r="C26" i="12"/>
  <c r="F26" i="12" s="1"/>
  <c r="C27" i="12"/>
  <c r="F27" i="12" s="1"/>
  <c r="C28" i="12"/>
  <c r="F28" i="12" s="1"/>
  <c r="C14" i="12"/>
  <c r="F14" i="12" s="1"/>
  <c r="F16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B14" i="12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F287" i="12" l="1"/>
  <c r="F289" i="12"/>
  <c r="F291" i="12"/>
  <c r="F293" i="12"/>
  <c r="F295" i="12"/>
  <c r="F297" i="12"/>
  <c r="F299" i="12"/>
  <c r="F325" i="12"/>
  <c r="F327" i="12"/>
  <c r="F329" i="12"/>
  <c r="F331" i="12"/>
  <c r="F333" i="12"/>
  <c r="F335" i="12"/>
  <c r="F337" i="12"/>
  <c r="G337" i="12" s="1"/>
  <c r="G296" i="12"/>
  <c r="G298" i="12"/>
  <c r="F306" i="12"/>
  <c r="F308" i="12"/>
  <c r="F310" i="12"/>
  <c r="F312" i="12"/>
  <c r="F314" i="12"/>
  <c r="F316" i="12"/>
  <c r="F318" i="12"/>
  <c r="F344" i="12"/>
  <c r="G344" i="12" s="1"/>
  <c r="F346" i="12"/>
  <c r="G346" i="12" s="1"/>
  <c r="F348" i="12"/>
  <c r="G348" i="12" s="1"/>
  <c r="F350" i="12"/>
  <c r="G350" i="12" s="1"/>
  <c r="F352" i="12"/>
  <c r="G352" i="12" s="1"/>
  <c r="F354" i="12"/>
  <c r="G354" i="12" s="1"/>
  <c r="F356" i="12"/>
  <c r="G356" i="12" s="1"/>
  <c r="G362" i="12"/>
  <c r="G364" i="12"/>
  <c r="G366" i="12"/>
  <c r="G368" i="12"/>
  <c r="G370" i="12"/>
  <c r="G372" i="12"/>
  <c r="G374" i="12"/>
  <c r="P24" i="18"/>
  <c r="G300" i="12"/>
  <c r="K39" i="18"/>
  <c r="Q24" i="18"/>
  <c r="F375" i="12"/>
  <c r="G375" i="12" s="1"/>
  <c r="K267" i="12"/>
  <c r="J267" i="12"/>
  <c r="K376" i="12"/>
  <c r="K375" i="12"/>
  <c r="K374" i="12"/>
  <c r="K373" i="12"/>
  <c r="K372" i="12"/>
  <c r="K371" i="12"/>
  <c r="K370" i="12"/>
  <c r="K369" i="12"/>
  <c r="K368" i="12"/>
  <c r="K367" i="12"/>
  <c r="K366" i="12"/>
  <c r="K365" i="12"/>
  <c r="K364" i="12"/>
  <c r="K363" i="12"/>
  <c r="K362" i="12"/>
  <c r="K357" i="12"/>
  <c r="K356" i="12"/>
  <c r="K355" i="12"/>
  <c r="K354" i="12"/>
  <c r="K353" i="12"/>
  <c r="K352" i="12"/>
  <c r="K351" i="12"/>
  <c r="K350" i="12"/>
  <c r="K349" i="12"/>
  <c r="K348" i="12"/>
  <c r="K347" i="12"/>
  <c r="K346" i="12"/>
  <c r="K345" i="12"/>
  <c r="K344" i="12"/>
  <c r="K343" i="12"/>
  <c r="K338" i="12"/>
  <c r="K337" i="12"/>
  <c r="K336" i="12"/>
  <c r="K335" i="12"/>
  <c r="K334" i="12"/>
  <c r="K333" i="12"/>
  <c r="K332" i="12"/>
  <c r="K331" i="12"/>
  <c r="K330" i="12"/>
  <c r="K329" i="12"/>
  <c r="K328" i="12"/>
  <c r="K327" i="12"/>
  <c r="K326" i="12"/>
  <c r="K325" i="12"/>
  <c r="K324" i="12"/>
  <c r="K319" i="12"/>
  <c r="K318" i="12"/>
  <c r="K317" i="12"/>
  <c r="K316" i="12"/>
  <c r="K315" i="12"/>
  <c r="K314" i="12"/>
  <c r="K313" i="12"/>
  <c r="K312" i="12"/>
  <c r="K311" i="12"/>
  <c r="K310" i="12"/>
  <c r="K309" i="12"/>
  <c r="K308" i="12"/>
  <c r="K307" i="12"/>
  <c r="K306" i="12"/>
  <c r="K305" i="12"/>
  <c r="K300" i="12"/>
  <c r="K299" i="12"/>
  <c r="K298" i="12"/>
  <c r="K297" i="12"/>
  <c r="K296" i="12"/>
  <c r="K295" i="12"/>
  <c r="K294" i="12"/>
  <c r="K293" i="12"/>
  <c r="K292" i="12"/>
  <c r="K291" i="12"/>
  <c r="K290" i="12"/>
  <c r="K289" i="12"/>
  <c r="K288" i="12"/>
  <c r="K287" i="12"/>
  <c r="K286" i="12"/>
  <c r="K281" i="12"/>
  <c r="K280" i="12"/>
  <c r="K279" i="12"/>
  <c r="K278" i="12"/>
  <c r="K277" i="12"/>
  <c r="K276" i="12"/>
  <c r="K275" i="12"/>
  <c r="K274" i="12"/>
  <c r="K273" i="12"/>
  <c r="K272" i="12"/>
  <c r="K271" i="12"/>
  <c r="K270" i="12"/>
  <c r="K269" i="12"/>
  <c r="K268" i="12"/>
  <c r="J281" i="12"/>
  <c r="J280" i="12"/>
  <c r="J279" i="12"/>
  <c r="J278" i="12"/>
  <c r="J277" i="12"/>
  <c r="J276" i="12"/>
  <c r="J275" i="12"/>
  <c r="J274" i="12"/>
  <c r="J273" i="12"/>
  <c r="J272" i="12"/>
  <c r="J271" i="12"/>
  <c r="J270" i="12"/>
  <c r="J269" i="12"/>
  <c r="J268" i="12"/>
  <c r="G288" i="12"/>
  <c r="G312" i="12"/>
  <c r="G329" i="12"/>
  <c r="G292" i="12"/>
  <c r="G308" i="12"/>
  <c r="G316" i="12"/>
  <c r="G325" i="12"/>
  <c r="G333" i="12"/>
  <c r="G287" i="12"/>
  <c r="G291" i="12"/>
  <c r="G295" i="12"/>
  <c r="G307" i="12"/>
  <c r="G311" i="12"/>
  <c r="G315" i="12"/>
  <c r="G319" i="12"/>
  <c r="G324" i="12"/>
  <c r="G328" i="12"/>
  <c r="G332" i="12"/>
  <c r="G336" i="12"/>
  <c r="G286" i="12"/>
  <c r="G289" i="12"/>
  <c r="G290" i="12"/>
  <c r="G293" i="12"/>
  <c r="G294" i="12"/>
  <c r="G297" i="12"/>
  <c r="G299" i="12"/>
  <c r="G305" i="12"/>
  <c r="G306" i="12"/>
  <c r="G309" i="12"/>
  <c r="G310" i="12"/>
  <c r="G313" i="12"/>
  <c r="G314" i="12"/>
  <c r="G317" i="12"/>
  <c r="G318" i="12"/>
  <c r="G326" i="12"/>
  <c r="G327" i="12"/>
  <c r="G330" i="12"/>
  <c r="G331" i="12"/>
  <c r="G334" i="12"/>
  <c r="G335" i="12"/>
  <c r="G338" i="12"/>
  <c r="G343" i="12"/>
  <c r="G345" i="12"/>
  <c r="G347" i="12"/>
  <c r="G349" i="12"/>
  <c r="G351" i="12"/>
  <c r="G353" i="12"/>
  <c r="G355" i="12"/>
  <c r="G357" i="12"/>
  <c r="G363" i="12"/>
  <c r="G365" i="12"/>
  <c r="G367" i="12"/>
  <c r="G369" i="12"/>
  <c r="G371" i="12"/>
  <c r="G373" i="12"/>
  <c r="G267" i="12"/>
  <c r="K262" i="12"/>
  <c r="K261" i="12"/>
  <c r="K260" i="12"/>
  <c r="K259" i="12"/>
  <c r="K258" i="12"/>
  <c r="K257" i="12"/>
  <c r="K256" i="12"/>
  <c r="K255" i="12"/>
  <c r="K254" i="12"/>
  <c r="K253" i="12"/>
  <c r="K252" i="12"/>
  <c r="K251" i="12"/>
  <c r="K250" i="12"/>
  <c r="K249" i="12"/>
  <c r="K248" i="12"/>
  <c r="Q39" i="18"/>
  <c r="P39" i="18"/>
  <c r="K16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K28" i="12"/>
  <c r="K27" i="12"/>
  <c r="K26" i="12"/>
  <c r="K25" i="12"/>
  <c r="K24" i="12"/>
  <c r="K23" i="12"/>
  <c r="K22" i="12"/>
  <c r="K21" i="12"/>
  <c r="K20" i="12"/>
  <c r="K19" i="12"/>
  <c r="K18" i="12"/>
  <c r="K17" i="12"/>
  <c r="J16" i="12"/>
  <c r="J15" i="12"/>
  <c r="K15" i="12"/>
  <c r="J14" i="12"/>
  <c r="K14" i="12"/>
  <c r="H18" i="17"/>
  <c r="K6" i="17" s="1"/>
  <c r="G28" i="12"/>
  <c r="G26" i="12"/>
  <c r="G262" i="12"/>
  <c r="G250" i="12"/>
  <c r="G254" i="12"/>
  <c r="G249" i="12"/>
  <c r="G253" i="12"/>
  <c r="G248" i="12"/>
  <c r="G251" i="12"/>
  <c r="G252" i="12"/>
  <c r="G258" i="12"/>
  <c r="G257" i="12"/>
  <c r="G261" i="12"/>
  <c r="G255" i="12"/>
  <c r="G256" i="12"/>
  <c r="G259" i="12"/>
  <c r="G260" i="12"/>
  <c r="G20" i="12"/>
  <c r="G24" i="12"/>
  <c r="G16" i="12"/>
  <c r="G22" i="12"/>
  <c r="G18" i="12"/>
  <c r="G27" i="12"/>
  <c r="G25" i="12"/>
  <c r="G23" i="12"/>
  <c r="G21" i="12"/>
  <c r="G19" i="12"/>
  <c r="G17" i="12"/>
  <c r="G15" i="12"/>
  <c r="G14" i="12"/>
  <c r="B230" i="12"/>
  <c r="C230" i="12"/>
  <c r="D230" i="12"/>
  <c r="E230" i="12"/>
  <c r="B231" i="12"/>
  <c r="C231" i="12"/>
  <c r="D231" i="12"/>
  <c r="E231" i="12"/>
  <c r="B232" i="12"/>
  <c r="C232" i="12"/>
  <c r="D232" i="12"/>
  <c r="E232" i="12"/>
  <c r="B233" i="12"/>
  <c r="C233" i="12"/>
  <c r="D233" i="12"/>
  <c r="E233" i="12"/>
  <c r="B234" i="12"/>
  <c r="C234" i="12"/>
  <c r="D234" i="12"/>
  <c r="E234" i="12"/>
  <c r="B235" i="12"/>
  <c r="C235" i="12"/>
  <c r="D235" i="12"/>
  <c r="E235" i="12"/>
  <c r="B236" i="12"/>
  <c r="C236" i="12"/>
  <c r="D236" i="12"/>
  <c r="E236" i="12"/>
  <c r="B237" i="12"/>
  <c r="C237" i="12"/>
  <c r="D237" i="12"/>
  <c r="E237" i="12"/>
  <c r="B238" i="12"/>
  <c r="C238" i="12"/>
  <c r="D238" i="12"/>
  <c r="E238" i="12"/>
  <c r="B239" i="12"/>
  <c r="C239" i="12"/>
  <c r="D239" i="12"/>
  <c r="E239" i="12"/>
  <c r="B240" i="12"/>
  <c r="C240" i="12"/>
  <c r="D240" i="12"/>
  <c r="E240" i="12"/>
  <c r="B241" i="12"/>
  <c r="C241" i="12"/>
  <c r="D241" i="12"/>
  <c r="E241" i="12"/>
  <c r="B242" i="12"/>
  <c r="C242" i="12"/>
  <c r="D242" i="12"/>
  <c r="E242" i="12"/>
  <c r="B243" i="12"/>
  <c r="C243" i="12"/>
  <c r="D243" i="12"/>
  <c r="E243" i="12"/>
  <c r="B244" i="12"/>
  <c r="C244" i="12"/>
  <c r="D244" i="12"/>
  <c r="E244" i="12"/>
  <c r="B212" i="12"/>
  <c r="C212" i="12"/>
  <c r="D212" i="12"/>
  <c r="E212" i="12"/>
  <c r="B213" i="12"/>
  <c r="C213" i="12"/>
  <c r="D213" i="12"/>
  <c r="E213" i="12"/>
  <c r="B214" i="12"/>
  <c r="C214" i="12"/>
  <c r="D214" i="12"/>
  <c r="E214" i="12"/>
  <c r="B215" i="12"/>
  <c r="C215" i="12"/>
  <c r="D215" i="12"/>
  <c r="E215" i="12"/>
  <c r="B216" i="12"/>
  <c r="C216" i="12"/>
  <c r="D216" i="12"/>
  <c r="E216" i="12"/>
  <c r="B217" i="12"/>
  <c r="C217" i="12"/>
  <c r="D217" i="12"/>
  <c r="E217" i="12"/>
  <c r="B218" i="12"/>
  <c r="C218" i="12"/>
  <c r="D218" i="12"/>
  <c r="E218" i="12"/>
  <c r="B219" i="12"/>
  <c r="C219" i="12"/>
  <c r="D219" i="12"/>
  <c r="E219" i="12"/>
  <c r="B220" i="12"/>
  <c r="C220" i="12"/>
  <c r="D220" i="12"/>
  <c r="E220" i="12"/>
  <c r="B221" i="12"/>
  <c r="C221" i="12"/>
  <c r="D221" i="12"/>
  <c r="E221" i="12"/>
  <c r="B222" i="12"/>
  <c r="C222" i="12"/>
  <c r="D222" i="12"/>
  <c r="E222" i="12"/>
  <c r="B223" i="12"/>
  <c r="C223" i="12"/>
  <c r="D223" i="12"/>
  <c r="E223" i="12"/>
  <c r="B224" i="12"/>
  <c r="C224" i="12"/>
  <c r="D224" i="12"/>
  <c r="E224" i="12"/>
  <c r="B225" i="12"/>
  <c r="C225" i="12"/>
  <c r="D225" i="12"/>
  <c r="E225" i="12"/>
  <c r="B226" i="12"/>
  <c r="C226" i="12"/>
  <c r="D226" i="12"/>
  <c r="E226" i="12"/>
  <c r="B194" i="12"/>
  <c r="C194" i="12"/>
  <c r="D194" i="12"/>
  <c r="E194" i="12"/>
  <c r="B195" i="12"/>
  <c r="C195" i="12"/>
  <c r="D195" i="12"/>
  <c r="E195" i="12"/>
  <c r="B196" i="12"/>
  <c r="C196" i="12"/>
  <c r="D196" i="12"/>
  <c r="E196" i="12"/>
  <c r="B197" i="12"/>
  <c r="C197" i="12"/>
  <c r="D197" i="12"/>
  <c r="E197" i="12"/>
  <c r="B198" i="12"/>
  <c r="C198" i="12"/>
  <c r="D198" i="12"/>
  <c r="E198" i="12"/>
  <c r="B199" i="12"/>
  <c r="C199" i="12"/>
  <c r="D199" i="12"/>
  <c r="E199" i="12"/>
  <c r="B200" i="12"/>
  <c r="C200" i="12"/>
  <c r="D200" i="12"/>
  <c r="E200" i="12"/>
  <c r="B201" i="12"/>
  <c r="C201" i="12"/>
  <c r="D201" i="12"/>
  <c r="E201" i="12"/>
  <c r="B202" i="12"/>
  <c r="C202" i="12"/>
  <c r="D202" i="12"/>
  <c r="E202" i="12"/>
  <c r="B203" i="12"/>
  <c r="C203" i="12"/>
  <c r="D203" i="12"/>
  <c r="E203" i="12"/>
  <c r="B204" i="12"/>
  <c r="C204" i="12"/>
  <c r="D204" i="12"/>
  <c r="E204" i="12"/>
  <c r="B205" i="12"/>
  <c r="C205" i="12"/>
  <c r="D205" i="12"/>
  <c r="E205" i="12"/>
  <c r="B206" i="12"/>
  <c r="C206" i="12"/>
  <c r="D206" i="12"/>
  <c r="E206" i="12"/>
  <c r="B207" i="12"/>
  <c r="C207" i="12"/>
  <c r="D207" i="12"/>
  <c r="E207" i="12"/>
  <c r="B208" i="12"/>
  <c r="C208" i="12"/>
  <c r="D208" i="12"/>
  <c r="E208" i="12"/>
  <c r="B176" i="12"/>
  <c r="C176" i="12"/>
  <c r="D176" i="12"/>
  <c r="E176" i="12"/>
  <c r="B177" i="12"/>
  <c r="C177" i="12"/>
  <c r="D177" i="12"/>
  <c r="E177" i="12"/>
  <c r="B178" i="12"/>
  <c r="C178" i="12"/>
  <c r="D178" i="12"/>
  <c r="E178" i="12"/>
  <c r="B179" i="12"/>
  <c r="C179" i="12"/>
  <c r="D179" i="12"/>
  <c r="E179" i="12"/>
  <c r="B180" i="12"/>
  <c r="C180" i="12"/>
  <c r="D180" i="12"/>
  <c r="E180" i="12"/>
  <c r="B181" i="12"/>
  <c r="C181" i="12"/>
  <c r="D181" i="12"/>
  <c r="E181" i="12"/>
  <c r="B182" i="12"/>
  <c r="C182" i="12"/>
  <c r="D182" i="12"/>
  <c r="E182" i="12"/>
  <c r="B183" i="12"/>
  <c r="C183" i="12"/>
  <c r="D183" i="12"/>
  <c r="E183" i="12"/>
  <c r="B184" i="12"/>
  <c r="C184" i="12"/>
  <c r="D184" i="12"/>
  <c r="E184" i="12"/>
  <c r="B185" i="12"/>
  <c r="C185" i="12"/>
  <c r="D185" i="12"/>
  <c r="E185" i="12"/>
  <c r="B186" i="12"/>
  <c r="C186" i="12"/>
  <c r="D186" i="12"/>
  <c r="E186" i="12"/>
  <c r="B187" i="12"/>
  <c r="C187" i="12"/>
  <c r="D187" i="12"/>
  <c r="E187" i="12"/>
  <c r="B188" i="12"/>
  <c r="C188" i="12"/>
  <c r="D188" i="12"/>
  <c r="E188" i="12"/>
  <c r="B189" i="12"/>
  <c r="C189" i="12"/>
  <c r="D189" i="12"/>
  <c r="E189" i="12"/>
  <c r="B190" i="12"/>
  <c r="C190" i="12"/>
  <c r="D190" i="12"/>
  <c r="E190" i="12"/>
  <c r="B158" i="12"/>
  <c r="C158" i="12"/>
  <c r="D158" i="12"/>
  <c r="E158" i="12"/>
  <c r="B159" i="12"/>
  <c r="C159" i="12"/>
  <c r="D159" i="12"/>
  <c r="E159" i="12"/>
  <c r="B160" i="12"/>
  <c r="C160" i="12"/>
  <c r="D160" i="12"/>
  <c r="E160" i="12"/>
  <c r="B161" i="12"/>
  <c r="C161" i="12"/>
  <c r="D161" i="12"/>
  <c r="E161" i="12"/>
  <c r="B162" i="12"/>
  <c r="C162" i="12"/>
  <c r="D162" i="12"/>
  <c r="E162" i="12"/>
  <c r="B163" i="12"/>
  <c r="C163" i="12"/>
  <c r="D163" i="12"/>
  <c r="E163" i="12"/>
  <c r="B164" i="12"/>
  <c r="C164" i="12"/>
  <c r="D164" i="12"/>
  <c r="E164" i="12"/>
  <c r="B165" i="12"/>
  <c r="C165" i="12"/>
  <c r="D165" i="12"/>
  <c r="E165" i="12"/>
  <c r="B166" i="12"/>
  <c r="C166" i="12"/>
  <c r="D166" i="12"/>
  <c r="E166" i="12"/>
  <c r="B167" i="12"/>
  <c r="C167" i="12"/>
  <c r="D167" i="12"/>
  <c r="E167" i="12"/>
  <c r="B168" i="12"/>
  <c r="C168" i="12"/>
  <c r="D168" i="12"/>
  <c r="E168" i="12"/>
  <c r="B169" i="12"/>
  <c r="C169" i="12"/>
  <c r="D169" i="12"/>
  <c r="E169" i="12"/>
  <c r="B170" i="12"/>
  <c r="C170" i="12"/>
  <c r="D170" i="12"/>
  <c r="E170" i="12"/>
  <c r="B171" i="12"/>
  <c r="C171" i="12"/>
  <c r="D171" i="12"/>
  <c r="E171" i="12"/>
  <c r="B172" i="12"/>
  <c r="C172" i="12"/>
  <c r="D172" i="12"/>
  <c r="E172" i="12"/>
  <c r="B140" i="12"/>
  <c r="C140" i="12"/>
  <c r="D140" i="12"/>
  <c r="E140" i="12"/>
  <c r="B141" i="12"/>
  <c r="C141" i="12"/>
  <c r="D141" i="12"/>
  <c r="E141" i="12"/>
  <c r="B142" i="12"/>
  <c r="C142" i="12"/>
  <c r="D142" i="12"/>
  <c r="E142" i="12"/>
  <c r="B143" i="12"/>
  <c r="C143" i="12"/>
  <c r="D143" i="12"/>
  <c r="E143" i="12"/>
  <c r="B144" i="12"/>
  <c r="C144" i="12"/>
  <c r="D144" i="12"/>
  <c r="E144" i="12"/>
  <c r="B145" i="12"/>
  <c r="C145" i="12"/>
  <c r="D145" i="12"/>
  <c r="E145" i="12"/>
  <c r="B146" i="12"/>
  <c r="C146" i="12"/>
  <c r="D146" i="12"/>
  <c r="E146" i="12"/>
  <c r="B147" i="12"/>
  <c r="C147" i="12"/>
  <c r="D147" i="12"/>
  <c r="E147" i="12"/>
  <c r="B148" i="12"/>
  <c r="C148" i="12"/>
  <c r="D148" i="12"/>
  <c r="E148" i="12"/>
  <c r="B149" i="12"/>
  <c r="C149" i="12"/>
  <c r="D149" i="12"/>
  <c r="E149" i="12"/>
  <c r="B150" i="12"/>
  <c r="C150" i="12"/>
  <c r="D150" i="12"/>
  <c r="E150" i="12"/>
  <c r="B151" i="12"/>
  <c r="C151" i="12"/>
  <c r="D151" i="12"/>
  <c r="E151" i="12"/>
  <c r="B152" i="12"/>
  <c r="C152" i="12"/>
  <c r="D152" i="12"/>
  <c r="E152" i="12"/>
  <c r="B153" i="12"/>
  <c r="C153" i="12"/>
  <c r="D153" i="12"/>
  <c r="E153" i="12"/>
  <c r="B154" i="12"/>
  <c r="C154" i="12"/>
  <c r="D154" i="12"/>
  <c r="E154" i="12"/>
  <c r="B122" i="12"/>
  <c r="C122" i="12"/>
  <c r="D122" i="12"/>
  <c r="E122" i="12"/>
  <c r="B123" i="12"/>
  <c r="C123" i="12"/>
  <c r="D123" i="12"/>
  <c r="E123" i="12"/>
  <c r="B124" i="12"/>
  <c r="C124" i="12"/>
  <c r="D124" i="12"/>
  <c r="E124" i="12"/>
  <c r="B125" i="12"/>
  <c r="C125" i="12"/>
  <c r="D125" i="12"/>
  <c r="E125" i="12"/>
  <c r="B126" i="12"/>
  <c r="C126" i="12"/>
  <c r="D126" i="12"/>
  <c r="E126" i="12"/>
  <c r="B127" i="12"/>
  <c r="C127" i="12"/>
  <c r="D127" i="12"/>
  <c r="E127" i="12"/>
  <c r="B128" i="12"/>
  <c r="C128" i="12"/>
  <c r="D128" i="12"/>
  <c r="E128" i="12"/>
  <c r="B129" i="12"/>
  <c r="C129" i="12"/>
  <c r="D129" i="12"/>
  <c r="E129" i="12"/>
  <c r="B130" i="12"/>
  <c r="C130" i="12"/>
  <c r="D130" i="12"/>
  <c r="E130" i="12"/>
  <c r="B131" i="12"/>
  <c r="C131" i="12"/>
  <c r="D131" i="12"/>
  <c r="E131" i="12"/>
  <c r="B132" i="12"/>
  <c r="C132" i="12"/>
  <c r="D132" i="12"/>
  <c r="E132" i="12"/>
  <c r="B133" i="12"/>
  <c r="C133" i="12"/>
  <c r="D133" i="12"/>
  <c r="E133" i="12"/>
  <c r="B134" i="12"/>
  <c r="C134" i="12"/>
  <c r="D134" i="12"/>
  <c r="E134" i="12"/>
  <c r="B135" i="12"/>
  <c r="C135" i="12"/>
  <c r="D135" i="12"/>
  <c r="E135" i="12"/>
  <c r="B136" i="12"/>
  <c r="C136" i="12"/>
  <c r="D136" i="12"/>
  <c r="E136" i="12"/>
  <c r="B104" i="12"/>
  <c r="C104" i="12"/>
  <c r="D104" i="12"/>
  <c r="E104" i="12"/>
  <c r="B105" i="12"/>
  <c r="C105" i="12"/>
  <c r="D105" i="12"/>
  <c r="E105" i="12"/>
  <c r="B106" i="12"/>
  <c r="C106" i="12"/>
  <c r="D106" i="12"/>
  <c r="E106" i="12"/>
  <c r="B107" i="12"/>
  <c r="C107" i="12"/>
  <c r="D107" i="12"/>
  <c r="E107" i="12"/>
  <c r="B108" i="12"/>
  <c r="C108" i="12"/>
  <c r="D108" i="12"/>
  <c r="E108" i="12"/>
  <c r="B109" i="12"/>
  <c r="C109" i="12"/>
  <c r="D109" i="12"/>
  <c r="E109" i="12"/>
  <c r="B110" i="12"/>
  <c r="C110" i="12"/>
  <c r="D110" i="12"/>
  <c r="E110" i="12"/>
  <c r="B111" i="12"/>
  <c r="C111" i="12"/>
  <c r="D111" i="12"/>
  <c r="E111" i="12"/>
  <c r="B112" i="12"/>
  <c r="C112" i="12"/>
  <c r="D112" i="12"/>
  <c r="E112" i="12"/>
  <c r="B113" i="12"/>
  <c r="C113" i="12"/>
  <c r="D113" i="12"/>
  <c r="E113" i="12"/>
  <c r="B114" i="12"/>
  <c r="C114" i="12"/>
  <c r="D114" i="12"/>
  <c r="E114" i="12"/>
  <c r="B115" i="12"/>
  <c r="C115" i="12"/>
  <c r="D115" i="12"/>
  <c r="E115" i="12"/>
  <c r="B116" i="12"/>
  <c r="C116" i="12"/>
  <c r="D116" i="12"/>
  <c r="E116" i="12"/>
  <c r="B117" i="12"/>
  <c r="C117" i="12"/>
  <c r="D117" i="12"/>
  <c r="E117" i="12"/>
  <c r="B118" i="12"/>
  <c r="C118" i="12"/>
  <c r="D118" i="12"/>
  <c r="E118" i="12"/>
  <c r="B86" i="12"/>
  <c r="C86" i="12"/>
  <c r="D86" i="12"/>
  <c r="E86" i="12"/>
  <c r="B87" i="12"/>
  <c r="C87" i="12"/>
  <c r="D87" i="12"/>
  <c r="E87" i="12"/>
  <c r="B88" i="12"/>
  <c r="C88" i="12"/>
  <c r="D88" i="12"/>
  <c r="E88" i="12"/>
  <c r="B89" i="12"/>
  <c r="C89" i="12"/>
  <c r="D89" i="12"/>
  <c r="E89" i="12"/>
  <c r="B90" i="12"/>
  <c r="C90" i="12"/>
  <c r="D90" i="12"/>
  <c r="E90" i="12"/>
  <c r="B91" i="12"/>
  <c r="C91" i="12"/>
  <c r="D91" i="12"/>
  <c r="E91" i="12"/>
  <c r="B92" i="12"/>
  <c r="C92" i="12"/>
  <c r="D92" i="12"/>
  <c r="E92" i="12"/>
  <c r="B93" i="12"/>
  <c r="C93" i="12"/>
  <c r="D93" i="12"/>
  <c r="E93" i="12"/>
  <c r="B94" i="12"/>
  <c r="C94" i="12"/>
  <c r="D94" i="12"/>
  <c r="E94" i="12"/>
  <c r="B95" i="12"/>
  <c r="C95" i="12"/>
  <c r="D95" i="12"/>
  <c r="E95" i="12"/>
  <c r="B96" i="12"/>
  <c r="C96" i="12"/>
  <c r="D96" i="12"/>
  <c r="E96" i="12"/>
  <c r="B97" i="12"/>
  <c r="C97" i="12"/>
  <c r="D97" i="12"/>
  <c r="E97" i="12"/>
  <c r="B98" i="12"/>
  <c r="C98" i="12"/>
  <c r="D98" i="12"/>
  <c r="E98" i="12"/>
  <c r="B99" i="12"/>
  <c r="C99" i="12"/>
  <c r="D99" i="12"/>
  <c r="E99" i="12"/>
  <c r="B100" i="12"/>
  <c r="C100" i="12"/>
  <c r="D100" i="12"/>
  <c r="E100" i="12"/>
  <c r="B68" i="12"/>
  <c r="C68" i="12"/>
  <c r="D68" i="12"/>
  <c r="E68" i="12"/>
  <c r="B69" i="12"/>
  <c r="C69" i="12"/>
  <c r="D69" i="12"/>
  <c r="E69" i="12"/>
  <c r="B70" i="12"/>
  <c r="C70" i="12"/>
  <c r="D70" i="12"/>
  <c r="E70" i="12"/>
  <c r="B71" i="12"/>
  <c r="C71" i="12"/>
  <c r="D71" i="12"/>
  <c r="E71" i="12"/>
  <c r="B72" i="12"/>
  <c r="C72" i="12"/>
  <c r="D72" i="12"/>
  <c r="E72" i="12"/>
  <c r="B73" i="12"/>
  <c r="C73" i="12"/>
  <c r="D73" i="12"/>
  <c r="E73" i="12"/>
  <c r="B74" i="12"/>
  <c r="C74" i="12"/>
  <c r="D74" i="12"/>
  <c r="E74" i="12"/>
  <c r="B75" i="12"/>
  <c r="C75" i="12"/>
  <c r="D75" i="12"/>
  <c r="E75" i="12"/>
  <c r="B76" i="12"/>
  <c r="C76" i="12"/>
  <c r="D76" i="12"/>
  <c r="E76" i="12"/>
  <c r="B77" i="12"/>
  <c r="C77" i="12"/>
  <c r="D77" i="12"/>
  <c r="E77" i="12"/>
  <c r="B78" i="12"/>
  <c r="C78" i="12"/>
  <c r="D78" i="12"/>
  <c r="E78" i="12"/>
  <c r="B79" i="12"/>
  <c r="C79" i="12"/>
  <c r="D79" i="12"/>
  <c r="E79" i="12"/>
  <c r="B80" i="12"/>
  <c r="C80" i="12"/>
  <c r="D80" i="12"/>
  <c r="E80" i="12"/>
  <c r="B81" i="12"/>
  <c r="C81" i="12"/>
  <c r="D81" i="12"/>
  <c r="E81" i="12"/>
  <c r="B82" i="12"/>
  <c r="C82" i="12"/>
  <c r="D82" i="12"/>
  <c r="E82" i="12"/>
  <c r="B62" i="12"/>
  <c r="C62" i="12"/>
  <c r="D62" i="12"/>
  <c r="E62" i="12"/>
  <c r="B63" i="12"/>
  <c r="C63" i="12"/>
  <c r="D63" i="12"/>
  <c r="E63" i="12"/>
  <c r="B64" i="12"/>
  <c r="C64" i="12"/>
  <c r="D64" i="12"/>
  <c r="E64" i="12"/>
  <c r="B51" i="12"/>
  <c r="C51" i="12"/>
  <c r="D51" i="12"/>
  <c r="E51" i="12"/>
  <c r="B52" i="12"/>
  <c r="C52" i="12"/>
  <c r="D52" i="12"/>
  <c r="E52" i="12"/>
  <c r="B53" i="12"/>
  <c r="C53" i="12"/>
  <c r="D53" i="12"/>
  <c r="E53" i="12"/>
  <c r="B54" i="12"/>
  <c r="C54" i="12"/>
  <c r="D54" i="12"/>
  <c r="E54" i="12"/>
  <c r="B55" i="12"/>
  <c r="C55" i="12"/>
  <c r="D55" i="12"/>
  <c r="E55" i="12"/>
  <c r="B56" i="12"/>
  <c r="C56" i="12"/>
  <c r="D56" i="12"/>
  <c r="E56" i="12"/>
  <c r="B57" i="12"/>
  <c r="C57" i="12"/>
  <c r="D57" i="12"/>
  <c r="E57" i="12"/>
  <c r="B58" i="12"/>
  <c r="C58" i="12"/>
  <c r="D58" i="12"/>
  <c r="E58" i="12"/>
  <c r="B59" i="12"/>
  <c r="C59" i="12"/>
  <c r="D59" i="12"/>
  <c r="E59" i="12"/>
  <c r="B60" i="12"/>
  <c r="C60" i="12"/>
  <c r="D60" i="12"/>
  <c r="E60" i="12"/>
  <c r="B61" i="12"/>
  <c r="C61" i="12"/>
  <c r="D61" i="12"/>
  <c r="E61" i="12"/>
  <c r="B50" i="12"/>
  <c r="C50" i="12"/>
  <c r="D50" i="12"/>
  <c r="E50" i="12"/>
  <c r="B34" i="12"/>
  <c r="C34" i="12"/>
  <c r="D34" i="12"/>
  <c r="E34" i="12"/>
  <c r="B35" i="12"/>
  <c r="C35" i="12"/>
  <c r="D35" i="12"/>
  <c r="E35" i="12"/>
  <c r="B36" i="12"/>
  <c r="C36" i="12"/>
  <c r="D36" i="12"/>
  <c r="E36" i="12"/>
  <c r="B37" i="12"/>
  <c r="C37" i="12"/>
  <c r="D37" i="12"/>
  <c r="E37" i="12"/>
  <c r="B38" i="12"/>
  <c r="C38" i="12"/>
  <c r="D38" i="12"/>
  <c r="E38" i="12"/>
  <c r="B39" i="12"/>
  <c r="C39" i="12"/>
  <c r="D39" i="12"/>
  <c r="E39" i="12"/>
  <c r="B40" i="12"/>
  <c r="C40" i="12"/>
  <c r="D40" i="12"/>
  <c r="E40" i="12"/>
  <c r="B41" i="12"/>
  <c r="C41" i="12"/>
  <c r="D41" i="12"/>
  <c r="E41" i="12"/>
  <c r="B42" i="12"/>
  <c r="C42" i="12"/>
  <c r="D42" i="12"/>
  <c r="E42" i="12"/>
  <c r="B43" i="12"/>
  <c r="C43" i="12"/>
  <c r="D43" i="12"/>
  <c r="E43" i="12"/>
  <c r="B44" i="12"/>
  <c r="C44" i="12"/>
  <c r="D44" i="12"/>
  <c r="E44" i="12"/>
  <c r="B45" i="12"/>
  <c r="C45" i="12"/>
  <c r="D45" i="12"/>
  <c r="E45" i="12"/>
  <c r="B46" i="12"/>
  <c r="C46" i="12"/>
  <c r="D46" i="12"/>
  <c r="E46" i="12"/>
  <c r="B33" i="12"/>
  <c r="C33" i="12"/>
  <c r="D33" i="12"/>
  <c r="E33" i="12"/>
  <c r="B32" i="12"/>
  <c r="C32" i="12"/>
  <c r="D32" i="12"/>
  <c r="E32" i="12"/>
  <c r="J91" i="1" l="1"/>
  <c r="B1" i="19"/>
  <c r="J32" i="12"/>
  <c r="K32" i="12"/>
  <c r="J33" i="12"/>
  <c r="K33" i="12"/>
  <c r="F46" i="12"/>
  <c r="J46" i="12"/>
  <c r="K46" i="12"/>
  <c r="F45" i="12"/>
  <c r="G45" i="12" s="1"/>
  <c r="J45" i="12"/>
  <c r="K45" i="12"/>
  <c r="F44" i="12"/>
  <c r="J44" i="12"/>
  <c r="K44" i="12"/>
  <c r="F43" i="12"/>
  <c r="G43" i="12" s="1"/>
  <c r="J43" i="12"/>
  <c r="K43" i="12"/>
  <c r="F42" i="12"/>
  <c r="J42" i="12"/>
  <c r="K42" i="12"/>
  <c r="F41" i="12"/>
  <c r="G41" i="12" s="1"/>
  <c r="J41" i="12"/>
  <c r="K41" i="12"/>
  <c r="F40" i="12"/>
  <c r="J40" i="12"/>
  <c r="K40" i="12"/>
  <c r="F39" i="12"/>
  <c r="J39" i="12"/>
  <c r="K39" i="12"/>
  <c r="F38" i="12"/>
  <c r="J38" i="12"/>
  <c r="K38" i="12"/>
  <c r="F37" i="12"/>
  <c r="J37" i="12"/>
  <c r="K37" i="12"/>
  <c r="F36" i="12"/>
  <c r="J36" i="12"/>
  <c r="K36" i="12"/>
  <c r="F35" i="12"/>
  <c r="G35" i="12" s="1"/>
  <c r="J35" i="12"/>
  <c r="K35" i="12"/>
  <c r="F34" i="12"/>
  <c r="J34" i="12"/>
  <c r="K34" i="12"/>
  <c r="J50" i="12"/>
  <c r="K50" i="12"/>
  <c r="J61" i="12"/>
  <c r="K61" i="12"/>
  <c r="J60" i="12"/>
  <c r="K60" i="12"/>
  <c r="F59" i="12"/>
  <c r="J59" i="12"/>
  <c r="K59" i="12"/>
  <c r="F58" i="12"/>
  <c r="J58" i="12"/>
  <c r="K58" i="12"/>
  <c r="F57" i="12"/>
  <c r="J57" i="12"/>
  <c r="K57" i="12"/>
  <c r="F56" i="12"/>
  <c r="J56" i="12"/>
  <c r="K56" i="12"/>
  <c r="F55" i="12"/>
  <c r="J55" i="12"/>
  <c r="K55" i="12"/>
  <c r="F54" i="12"/>
  <c r="J54" i="12"/>
  <c r="K54" i="12"/>
  <c r="F53" i="12"/>
  <c r="J53" i="12"/>
  <c r="K53" i="12"/>
  <c r="F52" i="12"/>
  <c r="J52" i="12"/>
  <c r="K52" i="12"/>
  <c r="J51" i="12"/>
  <c r="K51" i="12"/>
  <c r="J64" i="12"/>
  <c r="K64" i="12"/>
  <c r="J63" i="12"/>
  <c r="K63" i="12"/>
  <c r="J62" i="12"/>
  <c r="K62" i="12"/>
  <c r="F82" i="12"/>
  <c r="J82" i="12"/>
  <c r="K82" i="12"/>
  <c r="F81" i="12"/>
  <c r="J81" i="12"/>
  <c r="K81" i="12"/>
  <c r="F80" i="12"/>
  <c r="J80" i="12"/>
  <c r="K80" i="12"/>
  <c r="F79" i="12"/>
  <c r="J79" i="12"/>
  <c r="K79" i="12"/>
  <c r="F78" i="12"/>
  <c r="J78" i="12"/>
  <c r="K78" i="12"/>
  <c r="F77" i="12"/>
  <c r="J77" i="12"/>
  <c r="K77" i="12"/>
  <c r="F76" i="12"/>
  <c r="J76" i="12"/>
  <c r="K76" i="12"/>
  <c r="F75" i="12"/>
  <c r="J75" i="12"/>
  <c r="K75" i="12"/>
  <c r="F74" i="12"/>
  <c r="J74" i="12"/>
  <c r="K74" i="12"/>
  <c r="F73" i="12"/>
  <c r="J73" i="12"/>
  <c r="K73" i="12"/>
  <c r="F72" i="12"/>
  <c r="J72" i="12"/>
  <c r="K72" i="12"/>
  <c r="F71" i="12"/>
  <c r="J71" i="12"/>
  <c r="K71" i="12"/>
  <c r="F70" i="12"/>
  <c r="J70" i="12"/>
  <c r="K70" i="12"/>
  <c r="F69" i="12"/>
  <c r="J69" i="12"/>
  <c r="K69" i="12"/>
  <c r="J68" i="12"/>
  <c r="K68" i="12"/>
  <c r="F100" i="12"/>
  <c r="J100" i="12"/>
  <c r="K100" i="12"/>
  <c r="F99" i="12"/>
  <c r="J99" i="12"/>
  <c r="K99" i="12"/>
  <c r="F98" i="12"/>
  <c r="J98" i="12"/>
  <c r="K98" i="12"/>
  <c r="F97" i="12"/>
  <c r="J97" i="12"/>
  <c r="K97" i="12"/>
  <c r="F96" i="12"/>
  <c r="J96" i="12"/>
  <c r="K96" i="12"/>
  <c r="F95" i="12"/>
  <c r="J95" i="12"/>
  <c r="K95" i="12"/>
  <c r="F94" i="12"/>
  <c r="J94" i="12"/>
  <c r="K94" i="12"/>
  <c r="F93" i="12"/>
  <c r="J93" i="12"/>
  <c r="K93" i="12"/>
  <c r="F92" i="12"/>
  <c r="J92" i="12"/>
  <c r="K92" i="12"/>
  <c r="F91" i="12"/>
  <c r="J91" i="12"/>
  <c r="K91" i="12"/>
  <c r="F90" i="12"/>
  <c r="J90" i="12"/>
  <c r="K90" i="12"/>
  <c r="F89" i="12"/>
  <c r="J89" i="12"/>
  <c r="K89" i="12"/>
  <c r="F88" i="12"/>
  <c r="J88" i="12"/>
  <c r="K88" i="12"/>
  <c r="J87" i="12"/>
  <c r="K87" i="12"/>
  <c r="J86" i="12"/>
  <c r="K86" i="12"/>
  <c r="J118" i="12"/>
  <c r="K118" i="12"/>
  <c r="F117" i="12"/>
  <c r="J117" i="12"/>
  <c r="K117" i="12"/>
  <c r="F116" i="12"/>
  <c r="J116" i="12"/>
  <c r="K116" i="12"/>
  <c r="F115" i="12"/>
  <c r="J115" i="12"/>
  <c r="K115" i="12"/>
  <c r="F114" i="12"/>
  <c r="J114" i="12"/>
  <c r="K114" i="12"/>
  <c r="F113" i="12"/>
  <c r="J113" i="12"/>
  <c r="K113" i="12"/>
  <c r="F112" i="12"/>
  <c r="J112" i="12"/>
  <c r="K112" i="12"/>
  <c r="F111" i="12"/>
  <c r="J111" i="12"/>
  <c r="K111" i="12"/>
  <c r="F110" i="12"/>
  <c r="J110" i="12"/>
  <c r="K110" i="12"/>
  <c r="F109" i="12"/>
  <c r="J109" i="12"/>
  <c r="K109" i="12"/>
  <c r="F108" i="12"/>
  <c r="J108" i="12"/>
  <c r="K108" i="12"/>
  <c r="F107" i="12"/>
  <c r="J107" i="12"/>
  <c r="K107" i="12"/>
  <c r="F106" i="12"/>
  <c r="J106" i="12"/>
  <c r="K106" i="12"/>
  <c r="F105" i="12"/>
  <c r="J105" i="12"/>
  <c r="K105" i="12"/>
  <c r="J104" i="12"/>
  <c r="K104" i="12"/>
  <c r="J136" i="12"/>
  <c r="K136" i="12"/>
  <c r="J135" i="12"/>
  <c r="K135" i="12"/>
  <c r="F134" i="12"/>
  <c r="J134" i="12"/>
  <c r="K134" i="12"/>
  <c r="F133" i="12"/>
  <c r="J133" i="12"/>
  <c r="K133" i="12"/>
  <c r="F132" i="12"/>
  <c r="J132" i="12"/>
  <c r="K132" i="12"/>
  <c r="F131" i="12"/>
  <c r="J131" i="12"/>
  <c r="K131" i="12"/>
  <c r="F130" i="12"/>
  <c r="J130" i="12"/>
  <c r="K130" i="12"/>
  <c r="F129" i="12"/>
  <c r="J129" i="12"/>
  <c r="K129" i="12"/>
  <c r="F128" i="12"/>
  <c r="J128" i="12"/>
  <c r="K128" i="12"/>
  <c r="F127" i="12"/>
  <c r="J127" i="12"/>
  <c r="K127" i="12"/>
  <c r="F126" i="12"/>
  <c r="J126" i="12"/>
  <c r="K126" i="12"/>
  <c r="F125" i="12"/>
  <c r="J125" i="12"/>
  <c r="K125" i="12"/>
  <c r="F124" i="12"/>
  <c r="J124" i="12"/>
  <c r="K124" i="12"/>
  <c r="F123" i="12"/>
  <c r="J123" i="12"/>
  <c r="K123" i="12"/>
  <c r="J122" i="12"/>
  <c r="K122" i="12"/>
  <c r="J154" i="12"/>
  <c r="K154" i="12"/>
  <c r="J153" i="12"/>
  <c r="K153" i="12"/>
  <c r="J152" i="12"/>
  <c r="K152" i="12"/>
  <c r="J151" i="12"/>
  <c r="K151" i="12"/>
  <c r="J150" i="12"/>
  <c r="K150" i="12"/>
  <c r="F149" i="12"/>
  <c r="J149" i="12"/>
  <c r="K149" i="12"/>
  <c r="F148" i="12"/>
  <c r="J148" i="12"/>
  <c r="K148" i="12"/>
  <c r="F147" i="12"/>
  <c r="J147" i="12"/>
  <c r="K147" i="12"/>
  <c r="F146" i="12"/>
  <c r="J146" i="12"/>
  <c r="K146" i="12"/>
  <c r="F145" i="12"/>
  <c r="J145" i="12"/>
  <c r="K145" i="12"/>
  <c r="F144" i="12"/>
  <c r="J144" i="12"/>
  <c r="K144" i="12"/>
  <c r="J143" i="12"/>
  <c r="K143" i="12"/>
  <c r="J142" i="12"/>
  <c r="K142" i="12"/>
  <c r="J141" i="12"/>
  <c r="K141" i="12"/>
  <c r="J140" i="12"/>
  <c r="K140" i="12"/>
  <c r="J172" i="12"/>
  <c r="K172" i="12"/>
  <c r="J171" i="12"/>
  <c r="K171" i="12"/>
  <c r="J170" i="12"/>
  <c r="K170" i="12"/>
  <c r="F169" i="12"/>
  <c r="J169" i="12"/>
  <c r="K169" i="12"/>
  <c r="F168" i="12"/>
  <c r="J168" i="12"/>
  <c r="K168" i="12"/>
  <c r="F167" i="12"/>
  <c r="J167" i="12"/>
  <c r="K167" i="12"/>
  <c r="F166" i="12"/>
  <c r="J166" i="12"/>
  <c r="K166" i="12"/>
  <c r="F165" i="12"/>
  <c r="J165" i="12"/>
  <c r="K165" i="12"/>
  <c r="F164" i="12"/>
  <c r="J164" i="12"/>
  <c r="K164" i="12"/>
  <c r="F163" i="12"/>
  <c r="J163" i="12"/>
  <c r="K163" i="12"/>
  <c r="F162" i="12"/>
  <c r="J162" i="12"/>
  <c r="K162" i="12"/>
  <c r="F161" i="12"/>
  <c r="J161" i="12"/>
  <c r="K161" i="12"/>
  <c r="F160" i="12"/>
  <c r="J160" i="12"/>
  <c r="K160" i="12"/>
  <c r="J159" i="12"/>
  <c r="K159" i="12"/>
  <c r="J158" i="12"/>
  <c r="K158" i="12"/>
  <c r="J190" i="12"/>
  <c r="K190" i="12"/>
  <c r="J189" i="12"/>
  <c r="K189" i="12"/>
  <c r="J188" i="12"/>
  <c r="K188" i="12"/>
  <c r="J187" i="12"/>
  <c r="K187" i="12"/>
  <c r="J186" i="12"/>
  <c r="K186" i="12"/>
  <c r="F185" i="12"/>
  <c r="J185" i="12"/>
  <c r="K185" i="12"/>
  <c r="F184" i="12"/>
  <c r="J184" i="12"/>
  <c r="K184" i="12"/>
  <c r="F183" i="12"/>
  <c r="J183" i="12"/>
  <c r="K183" i="12"/>
  <c r="F182" i="12"/>
  <c r="J182" i="12"/>
  <c r="K182" i="12"/>
  <c r="F181" i="12"/>
  <c r="J181" i="12"/>
  <c r="K181" i="12"/>
  <c r="F180" i="12"/>
  <c r="J180" i="12"/>
  <c r="K180" i="12"/>
  <c r="F179" i="12"/>
  <c r="J179" i="12"/>
  <c r="K179" i="12"/>
  <c r="J178" i="12"/>
  <c r="K178" i="12"/>
  <c r="J177" i="12"/>
  <c r="K177" i="12"/>
  <c r="J176" i="12"/>
  <c r="K176" i="12"/>
  <c r="J208" i="12"/>
  <c r="K208" i="12"/>
  <c r="J207" i="12"/>
  <c r="K207" i="12"/>
  <c r="J206" i="12"/>
  <c r="K206" i="12"/>
  <c r="F205" i="12"/>
  <c r="J205" i="12"/>
  <c r="K205" i="12"/>
  <c r="F204" i="12"/>
  <c r="J204" i="12"/>
  <c r="K204" i="12"/>
  <c r="F203" i="12"/>
  <c r="J203" i="12"/>
  <c r="K203" i="12"/>
  <c r="F202" i="12"/>
  <c r="J202" i="12"/>
  <c r="K202" i="12"/>
  <c r="F201" i="12"/>
  <c r="J201" i="12"/>
  <c r="K201" i="12"/>
  <c r="F200" i="12"/>
  <c r="J200" i="12"/>
  <c r="K200" i="12"/>
  <c r="F199" i="12"/>
  <c r="J199" i="12"/>
  <c r="K199" i="12"/>
  <c r="F198" i="12"/>
  <c r="J198" i="12"/>
  <c r="K198" i="12"/>
  <c r="F197" i="12"/>
  <c r="J197" i="12"/>
  <c r="K197" i="12"/>
  <c r="J196" i="12"/>
  <c r="K196" i="12"/>
  <c r="J195" i="12"/>
  <c r="K195" i="12"/>
  <c r="J194" i="12"/>
  <c r="K194" i="12"/>
  <c r="J226" i="12"/>
  <c r="K226" i="12"/>
  <c r="J225" i="12"/>
  <c r="K225" i="12"/>
  <c r="J224" i="12"/>
  <c r="K224" i="12"/>
  <c r="J223" i="12"/>
  <c r="K223" i="12"/>
  <c r="F222" i="12"/>
  <c r="J222" i="12"/>
  <c r="K222" i="12"/>
  <c r="F221" i="12"/>
  <c r="J221" i="12"/>
  <c r="K221" i="12"/>
  <c r="F220" i="12"/>
  <c r="J220" i="12"/>
  <c r="K220" i="12"/>
  <c r="F219" i="12"/>
  <c r="J219" i="12"/>
  <c r="K219" i="12"/>
  <c r="F218" i="12"/>
  <c r="J218" i="12"/>
  <c r="K218" i="12"/>
  <c r="F217" i="12"/>
  <c r="J217" i="12"/>
  <c r="K217" i="12"/>
  <c r="F216" i="12"/>
  <c r="J216" i="12"/>
  <c r="K216" i="12"/>
  <c r="J215" i="12"/>
  <c r="K215" i="12"/>
  <c r="J214" i="12"/>
  <c r="K214" i="12"/>
  <c r="J213" i="12"/>
  <c r="K213" i="12"/>
  <c r="J212" i="12"/>
  <c r="K212" i="12"/>
  <c r="J244" i="12"/>
  <c r="K244" i="12"/>
  <c r="J243" i="12"/>
  <c r="K243" i="12"/>
  <c r="J242" i="12"/>
  <c r="K242" i="12"/>
  <c r="J241" i="12"/>
  <c r="K241" i="12"/>
  <c r="F240" i="12"/>
  <c r="J240" i="12"/>
  <c r="K240" i="12"/>
  <c r="F239" i="12"/>
  <c r="J239" i="12"/>
  <c r="K239" i="12"/>
  <c r="F238" i="12"/>
  <c r="J238" i="12"/>
  <c r="K238" i="12"/>
  <c r="F237" i="12"/>
  <c r="J237" i="12"/>
  <c r="K237" i="12"/>
  <c r="F236" i="12"/>
  <c r="J236" i="12"/>
  <c r="K236" i="12"/>
  <c r="F235" i="12"/>
  <c r="J235" i="12"/>
  <c r="K235" i="12"/>
  <c r="F234" i="12"/>
  <c r="J234" i="12"/>
  <c r="K234" i="12"/>
  <c r="J233" i="12"/>
  <c r="K233" i="12"/>
  <c r="J232" i="12"/>
  <c r="K232" i="12"/>
  <c r="J231" i="12"/>
  <c r="K231" i="12"/>
  <c r="J230" i="12"/>
  <c r="K230" i="12"/>
  <c r="Q91" i="1"/>
  <c r="G34" i="12"/>
  <c r="G40" i="12"/>
  <c r="G36" i="12"/>
  <c r="G46" i="12"/>
  <c r="G44" i="12"/>
  <c r="G42" i="12"/>
  <c r="G39" i="12"/>
  <c r="G38" i="12"/>
  <c r="G37" i="12"/>
  <c r="P39" i="1"/>
  <c r="G5" i="12" s="1"/>
  <c r="K377" i="12" l="1"/>
  <c r="H18" i="18" s="1"/>
  <c r="J377" i="12"/>
  <c r="H17" i="18" s="1"/>
  <c r="G4" i="12"/>
  <c r="F244" i="12"/>
  <c r="F243" i="12"/>
  <c r="F242" i="12"/>
  <c r="F241" i="12"/>
  <c r="F233" i="12"/>
  <c r="F232" i="12"/>
  <c r="F231" i="12"/>
  <c r="F230" i="12"/>
  <c r="F226" i="12"/>
  <c r="F225" i="12"/>
  <c r="F224" i="12"/>
  <c r="F223" i="12"/>
  <c r="F215" i="12"/>
  <c r="F214" i="12"/>
  <c r="F213" i="12"/>
  <c r="F212" i="12"/>
  <c r="F208" i="12"/>
  <c r="F207" i="12"/>
  <c r="F206" i="12"/>
  <c r="F196" i="12"/>
  <c r="F195" i="12"/>
  <c r="F194" i="12"/>
  <c r="F190" i="12"/>
  <c r="F189" i="12"/>
  <c r="F188" i="12"/>
  <c r="F187" i="12"/>
  <c r="F186" i="12"/>
  <c r="F178" i="12"/>
  <c r="F177" i="12"/>
  <c r="F176" i="12"/>
  <c r="F172" i="12"/>
  <c r="F171" i="12"/>
  <c r="F170" i="12"/>
  <c r="F159" i="12"/>
  <c r="F158" i="12"/>
  <c r="F154" i="12"/>
  <c r="F153" i="12"/>
  <c r="F152" i="12"/>
  <c r="F151" i="12"/>
  <c r="F150" i="12"/>
  <c r="F143" i="12"/>
  <c r="F142" i="12"/>
  <c r="F141" i="12"/>
  <c r="F140" i="12"/>
  <c r="F136" i="12"/>
  <c r="F135" i="12"/>
  <c r="F122" i="12"/>
  <c r="F118" i="12"/>
  <c r="F104" i="12"/>
  <c r="F87" i="12"/>
  <c r="F86" i="12"/>
  <c r="F68" i="12"/>
  <c r="F51" i="12"/>
  <c r="F60" i="12"/>
  <c r="F61" i="12"/>
  <c r="F62" i="12"/>
  <c r="F63" i="12"/>
  <c r="F64" i="12"/>
  <c r="F50" i="12"/>
  <c r="F33" i="12"/>
  <c r="G33" i="12" s="1"/>
  <c r="F32" i="12"/>
  <c r="G32" i="12" s="1"/>
  <c r="C8" i="12"/>
  <c r="H19" i="18" l="1"/>
  <c r="K6" i="18"/>
  <c r="J92" i="1" s="1"/>
  <c r="Q92" i="1"/>
  <c r="G2" i="12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K39" i="1"/>
  <c r="E103" i="1"/>
  <c r="J101" i="1"/>
  <c r="J87" i="1" l="1"/>
  <c r="J85" i="1"/>
  <c r="J83" i="1"/>
  <c r="J81" i="1"/>
  <c r="J79" i="1"/>
  <c r="J77" i="1"/>
  <c r="J75" i="1"/>
  <c r="J73" i="1"/>
  <c r="J71" i="1"/>
  <c r="J69" i="1"/>
  <c r="J67" i="1"/>
  <c r="J86" i="1"/>
  <c r="J84" i="1"/>
  <c r="J82" i="1"/>
  <c r="J80" i="1"/>
  <c r="J78" i="1"/>
  <c r="J76" i="1"/>
  <c r="J74" i="1"/>
  <c r="J72" i="1"/>
  <c r="J70" i="1"/>
  <c r="J68" i="1"/>
  <c r="J66" i="1"/>
  <c r="J64" i="1"/>
  <c r="J62" i="1"/>
  <c r="J60" i="1"/>
  <c r="J58" i="1"/>
  <c r="J56" i="1"/>
  <c r="J54" i="1"/>
  <c r="J52" i="1"/>
  <c r="J50" i="1"/>
  <c r="J65" i="1"/>
  <c r="J63" i="1"/>
  <c r="J61" i="1"/>
  <c r="J59" i="1"/>
  <c r="J41" i="18" s="1"/>
  <c r="J57" i="1"/>
  <c r="J55" i="1"/>
  <c r="J53" i="1"/>
  <c r="J51" i="1"/>
  <c r="Q39" i="1"/>
  <c r="H19" i="1" s="1"/>
  <c r="B20" i="19" s="1"/>
  <c r="H13" i="1"/>
  <c r="B26" i="19" l="1"/>
  <c r="C22" i="19"/>
  <c r="B21" i="19"/>
  <c r="B35" i="19" s="1"/>
  <c r="A23" i="19"/>
  <c r="B23" i="19" s="1"/>
  <c r="B22" i="19"/>
  <c r="G3" i="12"/>
  <c r="H12" i="1"/>
  <c r="H14" i="1"/>
  <c r="H15" i="1"/>
  <c r="H16" i="1"/>
  <c r="H11" i="1"/>
  <c r="B30" i="19" l="1"/>
  <c r="A31" i="19" s="1"/>
  <c r="A27" i="19"/>
  <c r="B24" i="19"/>
  <c r="D24" i="19" s="1"/>
  <c r="D23" i="19"/>
  <c r="H18" i="1"/>
  <c r="B2" i="19" l="1"/>
  <c r="B16" i="19" s="1"/>
  <c r="D16" i="19" s="1"/>
  <c r="B3" i="19"/>
  <c r="B7" i="19"/>
  <c r="C3" i="19"/>
  <c r="A4" i="19"/>
  <c r="B31" i="19"/>
  <c r="D31" i="19" s="1"/>
  <c r="B27" i="19"/>
  <c r="D27" i="19" s="1"/>
  <c r="D25" i="19"/>
  <c r="H20" i="1"/>
  <c r="C9" i="12"/>
  <c r="B4" i="19" l="1"/>
  <c r="D4" i="19" s="1"/>
  <c r="B11" i="19"/>
  <c r="A12" i="19" s="1"/>
  <c r="A8" i="19"/>
  <c r="G6" i="12"/>
  <c r="G8" i="12" s="1"/>
  <c r="G282" i="12" s="1"/>
  <c r="B39" i="19"/>
  <c r="B28" i="19"/>
  <c r="D28" i="19" s="1"/>
  <c r="D29" i="19" s="1"/>
  <c r="B32" i="19"/>
  <c r="D32" i="19" s="1"/>
  <c r="G10" i="12"/>
  <c r="Q99" i="1"/>
  <c r="G9" i="12" l="1"/>
  <c r="B12" i="19"/>
  <c r="D12" i="19" s="1"/>
  <c r="B8" i="19"/>
  <c r="D8" i="19" s="1"/>
  <c r="D37" i="19"/>
  <c r="L12" i="18" s="1"/>
  <c r="B5" i="19"/>
  <c r="D5" i="19" s="1"/>
  <c r="D6" i="19" s="1"/>
  <c r="C41" i="19"/>
  <c r="A42" i="19"/>
  <c r="B41" i="19"/>
  <c r="B45" i="19"/>
  <c r="B40" i="19"/>
  <c r="B54" i="19" s="1"/>
  <c r="D54" i="19" s="1"/>
  <c r="G377" i="12"/>
  <c r="G301" i="12"/>
  <c r="G320" i="12"/>
  <c r="G358" i="12"/>
  <c r="G339" i="12"/>
  <c r="G29" i="12"/>
  <c r="G263" i="12"/>
  <c r="G47" i="12"/>
  <c r="B9" i="19" l="1"/>
  <c r="D9" i="19" s="1"/>
  <c r="B13" i="19"/>
  <c r="D13" i="19" s="1"/>
  <c r="D10" i="19"/>
  <c r="A46" i="19"/>
  <c r="B49" i="19"/>
  <c r="A50" i="19" s="1"/>
  <c r="B42" i="19"/>
  <c r="B43" i="19" s="1"/>
  <c r="D43" i="19" s="1"/>
  <c r="Q88" i="1"/>
  <c r="D14" i="19" l="1"/>
  <c r="D18" i="19" s="1"/>
  <c r="L12" i="17" s="1"/>
  <c r="D42" i="19"/>
  <c r="D44" i="19" s="1"/>
  <c r="B46" i="19"/>
  <c r="D46" i="19" s="1"/>
  <c r="B50" i="19"/>
  <c r="D50" i="19" s="1"/>
  <c r="W88" i="1"/>
  <c r="B47" i="19" l="1"/>
  <c r="D47" i="19" s="1"/>
  <c r="D48" i="19" s="1"/>
  <c r="B51" i="19"/>
  <c r="D51" i="19" s="1"/>
  <c r="A50" i="12"/>
  <c r="G50" i="12" s="1"/>
  <c r="D52" i="19" l="1"/>
  <c r="D56" i="19" s="1"/>
  <c r="L12" i="1" s="1"/>
  <c r="A51" i="12"/>
  <c r="G51" i="12" s="1"/>
  <c r="A52" i="12" l="1"/>
  <c r="G52" i="12" s="1"/>
  <c r="A53" i="12" l="1"/>
  <c r="G53" i="12" s="1"/>
  <c r="A54" i="12" l="1"/>
  <c r="G54" i="12" s="1"/>
  <c r="A55" i="12" l="1"/>
  <c r="G55" i="12" s="1"/>
  <c r="A56" i="12" l="1"/>
  <c r="G56" i="12" s="1"/>
  <c r="A57" i="12" l="1"/>
  <c r="G57" i="12" s="1"/>
  <c r="A58" i="12" l="1"/>
  <c r="G58" i="12" s="1"/>
  <c r="A59" i="12" l="1"/>
  <c r="G59" i="12" s="1"/>
  <c r="A60" i="12" l="1"/>
  <c r="G60" i="12" s="1"/>
  <c r="A61" i="12" l="1"/>
  <c r="G61" i="12" s="1"/>
  <c r="A62" i="12" l="1"/>
  <c r="G62" i="12" s="1"/>
  <c r="A63" i="12" l="1"/>
  <c r="G63" i="12" s="1"/>
  <c r="A64" i="12" l="1"/>
  <c r="G64" i="12" s="1"/>
  <c r="G65" i="12" s="1"/>
  <c r="A68" i="12" l="1"/>
  <c r="G68" i="12" s="1"/>
  <c r="A69" i="12" l="1"/>
  <c r="G69" i="12" s="1"/>
  <c r="A70" i="12" l="1"/>
  <c r="G70" i="12" s="1"/>
  <c r="A71" i="12" l="1"/>
  <c r="G71" i="12" s="1"/>
  <c r="A72" i="12" l="1"/>
  <c r="G72" i="12" s="1"/>
  <c r="A73" i="12" l="1"/>
  <c r="G73" i="12" s="1"/>
  <c r="A74" i="12" l="1"/>
  <c r="G74" i="12" s="1"/>
  <c r="A75" i="12" l="1"/>
  <c r="G75" i="12" s="1"/>
  <c r="A76" i="12" l="1"/>
  <c r="G76" i="12" s="1"/>
  <c r="A77" i="12" l="1"/>
  <c r="G77" i="12" s="1"/>
  <c r="A78" i="12" l="1"/>
  <c r="G78" i="12" s="1"/>
  <c r="A79" i="12" l="1"/>
  <c r="G79" i="12" s="1"/>
  <c r="A80" i="12" l="1"/>
  <c r="G80" i="12" s="1"/>
  <c r="A81" i="12" l="1"/>
  <c r="G81" i="12" s="1"/>
  <c r="A82" i="12" l="1"/>
  <c r="G82" i="12" s="1"/>
  <c r="G83" i="12" s="1"/>
  <c r="A86" i="12" l="1"/>
  <c r="G86" i="12" s="1"/>
  <c r="A87" i="12" l="1"/>
  <c r="G87" i="12" s="1"/>
  <c r="A88" i="12" l="1"/>
  <c r="G88" i="12" s="1"/>
  <c r="A89" i="12" l="1"/>
  <c r="G89" i="12" s="1"/>
  <c r="A90" i="12" l="1"/>
  <c r="G90" i="12" s="1"/>
  <c r="A91" i="12" l="1"/>
  <c r="G91" i="12" s="1"/>
  <c r="A92" i="12" l="1"/>
  <c r="G92" i="12" s="1"/>
  <c r="A93" i="12" l="1"/>
  <c r="G93" i="12" s="1"/>
  <c r="A94" i="12" l="1"/>
  <c r="G94" i="12" s="1"/>
  <c r="A95" i="12" l="1"/>
  <c r="G95" i="12" s="1"/>
  <c r="A96" i="12" l="1"/>
  <c r="G96" i="12" s="1"/>
  <c r="A97" i="12" l="1"/>
  <c r="G97" i="12" s="1"/>
  <c r="A98" i="12" l="1"/>
  <c r="G98" i="12" s="1"/>
  <c r="A99" i="12" l="1"/>
  <c r="G99" i="12" s="1"/>
  <c r="A100" i="12" l="1"/>
  <c r="G100" i="12" s="1"/>
  <c r="G101" i="12" s="1"/>
  <c r="A104" i="12" l="1"/>
  <c r="G104" i="12" s="1"/>
  <c r="A105" i="12" l="1"/>
  <c r="G105" i="12" s="1"/>
  <c r="A106" i="12" l="1"/>
  <c r="G106" i="12" s="1"/>
  <c r="A107" i="12" l="1"/>
  <c r="G107" i="12" s="1"/>
  <c r="A108" i="12" l="1"/>
  <c r="G108" i="12" s="1"/>
  <c r="A109" i="12" l="1"/>
  <c r="G109" i="12" s="1"/>
  <c r="A110" i="12" l="1"/>
  <c r="G110" i="12" s="1"/>
  <c r="A111" i="12" l="1"/>
  <c r="G111" i="12" s="1"/>
  <c r="A112" i="12" l="1"/>
  <c r="G112" i="12" s="1"/>
  <c r="A113" i="12" l="1"/>
  <c r="G113" i="12" s="1"/>
  <c r="A114" i="12" l="1"/>
  <c r="G114" i="12" s="1"/>
  <c r="A115" i="12" l="1"/>
  <c r="G115" i="12" s="1"/>
  <c r="A116" i="12" l="1"/>
  <c r="G116" i="12" s="1"/>
  <c r="A117" i="12" l="1"/>
  <c r="G117" i="12" s="1"/>
  <c r="A118" i="12" l="1"/>
  <c r="G118" i="12" s="1"/>
  <c r="G119" i="12" s="1"/>
  <c r="A122" i="12" l="1"/>
  <c r="G122" i="12" s="1"/>
  <c r="A123" i="12" l="1"/>
  <c r="G123" i="12" s="1"/>
  <c r="A124" i="12" l="1"/>
  <c r="G124" i="12" s="1"/>
  <c r="A125" i="12" l="1"/>
  <c r="G125" i="12" s="1"/>
  <c r="A126" i="12" l="1"/>
  <c r="G126" i="12" s="1"/>
  <c r="A127" i="12" l="1"/>
  <c r="G127" i="12" s="1"/>
  <c r="A128" i="12" l="1"/>
  <c r="G128" i="12" s="1"/>
  <c r="A129" i="12" l="1"/>
  <c r="G129" i="12" s="1"/>
  <c r="A130" i="12" l="1"/>
  <c r="G130" i="12" s="1"/>
  <c r="A131" i="12" l="1"/>
  <c r="G131" i="12" s="1"/>
  <c r="A132" i="12" l="1"/>
  <c r="G132" i="12" s="1"/>
  <c r="A133" i="12" l="1"/>
  <c r="G133" i="12" s="1"/>
  <c r="A134" i="12" l="1"/>
  <c r="G134" i="12" s="1"/>
  <c r="A135" i="12" l="1"/>
  <c r="G135" i="12" s="1"/>
  <c r="A136" i="12" l="1"/>
  <c r="G136" i="12" s="1"/>
  <c r="G137" i="12" s="1"/>
  <c r="A140" i="12" l="1"/>
  <c r="G140" i="12" s="1"/>
  <c r="A141" i="12" l="1"/>
  <c r="G141" i="12" s="1"/>
  <c r="A142" i="12" l="1"/>
  <c r="G142" i="12" s="1"/>
  <c r="A143" i="12" l="1"/>
  <c r="G143" i="12" s="1"/>
  <c r="A144" i="12" l="1"/>
  <c r="G144" i="12" s="1"/>
  <c r="A145" i="12" l="1"/>
  <c r="G145" i="12" s="1"/>
  <c r="A146" i="12" l="1"/>
  <c r="G146" i="12" s="1"/>
  <c r="A147" i="12" l="1"/>
  <c r="G147" i="12" s="1"/>
  <c r="A148" i="12" l="1"/>
  <c r="G148" i="12" s="1"/>
  <c r="A149" i="12" l="1"/>
  <c r="G149" i="12" s="1"/>
  <c r="A150" i="12" l="1"/>
  <c r="G150" i="12" s="1"/>
  <c r="A151" i="12" l="1"/>
  <c r="G151" i="12" s="1"/>
  <c r="A152" i="12" l="1"/>
  <c r="G152" i="12" s="1"/>
  <c r="A153" i="12" l="1"/>
  <c r="G153" i="12" s="1"/>
  <c r="A154" i="12" l="1"/>
  <c r="G154" i="12" s="1"/>
  <c r="G155" i="12" s="1"/>
  <c r="A158" i="12" l="1"/>
  <c r="G158" i="12" s="1"/>
  <c r="A159" i="12" l="1"/>
  <c r="G159" i="12" s="1"/>
  <c r="A160" i="12" l="1"/>
  <c r="G160" i="12" s="1"/>
  <c r="A161" i="12" l="1"/>
  <c r="G161" i="12" s="1"/>
  <c r="A162" i="12" l="1"/>
  <c r="G162" i="12" s="1"/>
  <c r="A163" i="12" l="1"/>
  <c r="G163" i="12" s="1"/>
  <c r="A164" i="12" l="1"/>
  <c r="G164" i="12" s="1"/>
  <c r="A165" i="12" l="1"/>
  <c r="G165" i="12" s="1"/>
  <c r="A166" i="12" l="1"/>
  <c r="G166" i="12" s="1"/>
  <c r="A167" i="12" l="1"/>
  <c r="G167" i="12" s="1"/>
  <c r="A168" i="12" l="1"/>
  <c r="G168" i="12" s="1"/>
  <c r="A169" i="12" l="1"/>
  <c r="G169" i="12" s="1"/>
  <c r="A170" i="12" l="1"/>
  <c r="G170" i="12" s="1"/>
  <c r="A171" i="12" l="1"/>
  <c r="G171" i="12" s="1"/>
  <c r="A172" i="12" l="1"/>
  <c r="G172" i="12" s="1"/>
  <c r="G173" i="12" s="1"/>
  <c r="A176" i="12" l="1"/>
  <c r="G176" i="12" s="1"/>
  <c r="A177" i="12" l="1"/>
  <c r="G177" i="12" s="1"/>
  <c r="A178" i="12" l="1"/>
  <c r="G178" i="12" s="1"/>
  <c r="A179" i="12" l="1"/>
  <c r="G179" i="12" s="1"/>
  <c r="A180" i="12" l="1"/>
  <c r="G180" i="12" s="1"/>
  <c r="A181" i="12" l="1"/>
  <c r="G181" i="12" s="1"/>
  <c r="A182" i="12" l="1"/>
  <c r="G182" i="12" s="1"/>
  <c r="A183" i="12" l="1"/>
  <c r="G183" i="12" s="1"/>
  <c r="A184" i="12" l="1"/>
  <c r="G184" i="12" s="1"/>
  <c r="A185" i="12" l="1"/>
  <c r="G185" i="12" s="1"/>
  <c r="A186" i="12" l="1"/>
  <c r="G186" i="12" s="1"/>
  <c r="A187" i="12" l="1"/>
  <c r="G187" i="12" s="1"/>
  <c r="A188" i="12" l="1"/>
  <c r="G188" i="12" s="1"/>
  <c r="A189" i="12" l="1"/>
  <c r="G189" i="12" s="1"/>
  <c r="A190" i="12" l="1"/>
  <c r="G190" i="12" s="1"/>
  <c r="G191" i="12" s="1"/>
  <c r="A194" i="12" l="1"/>
  <c r="G194" i="12" s="1"/>
  <c r="A195" i="12" l="1"/>
  <c r="G195" i="12" s="1"/>
  <c r="A196" i="12" l="1"/>
  <c r="G196" i="12" s="1"/>
  <c r="A197" i="12" l="1"/>
  <c r="G197" i="12" s="1"/>
  <c r="A198" i="12" l="1"/>
  <c r="G198" i="12" s="1"/>
  <c r="A199" i="12" l="1"/>
  <c r="G199" i="12" s="1"/>
  <c r="A200" i="12" l="1"/>
  <c r="G200" i="12" s="1"/>
  <c r="A201" i="12" l="1"/>
  <c r="G201" i="12" s="1"/>
  <c r="A202" i="12" l="1"/>
  <c r="G202" i="12" s="1"/>
  <c r="A203" i="12" l="1"/>
  <c r="G203" i="12" s="1"/>
  <c r="A204" i="12" l="1"/>
  <c r="G204" i="12" s="1"/>
  <c r="A205" i="12" l="1"/>
  <c r="G205" i="12" s="1"/>
  <c r="A206" i="12" l="1"/>
  <c r="G206" i="12" s="1"/>
  <c r="A207" i="12" l="1"/>
  <c r="G207" i="12" s="1"/>
  <c r="A208" i="12" l="1"/>
  <c r="G208" i="12" s="1"/>
  <c r="G209" i="12" s="1"/>
  <c r="A212" i="12" l="1"/>
  <c r="G212" i="12" s="1"/>
  <c r="A213" i="12" l="1"/>
  <c r="G213" i="12" s="1"/>
  <c r="A214" i="12" l="1"/>
  <c r="G214" i="12" s="1"/>
  <c r="A215" i="12" l="1"/>
  <c r="G215" i="12" s="1"/>
  <c r="A216" i="12" l="1"/>
  <c r="G216" i="12" s="1"/>
  <c r="A217" i="12" l="1"/>
  <c r="G217" i="12" s="1"/>
  <c r="A218" i="12" l="1"/>
  <c r="G218" i="12" s="1"/>
  <c r="A219" i="12" l="1"/>
  <c r="G219" i="12" s="1"/>
  <c r="A220" i="12" l="1"/>
  <c r="G220" i="12" s="1"/>
  <c r="A221" i="12" l="1"/>
  <c r="G221" i="12" s="1"/>
  <c r="A222" i="12" l="1"/>
  <c r="G222" i="12" s="1"/>
  <c r="A223" i="12" l="1"/>
  <c r="G223" i="12" s="1"/>
  <c r="A224" i="12" l="1"/>
  <c r="G224" i="12" s="1"/>
  <c r="A225" i="12" l="1"/>
  <c r="G225" i="12" s="1"/>
  <c r="A226" i="12" l="1"/>
  <c r="G226" i="12" s="1"/>
  <c r="G227" i="12" s="1"/>
  <c r="A230" i="12" l="1"/>
  <c r="G230" i="12" s="1"/>
  <c r="A231" i="12" l="1"/>
  <c r="G231" i="12" s="1"/>
  <c r="A232" i="12" l="1"/>
  <c r="G232" i="12" s="1"/>
  <c r="A233" i="12" l="1"/>
  <c r="G233" i="12" s="1"/>
  <c r="A234" i="12" l="1"/>
  <c r="G234" i="12" s="1"/>
  <c r="A235" i="12" l="1"/>
  <c r="G235" i="12" s="1"/>
  <c r="A236" i="12" l="1"/>
  <c r="G236" i="12" s="1"/>
  <c r="A237" i="12" l="1"/>
  <c r="G237" i="12" s="1"/>
  <c r="A238" i="12" l="1"/>
  <c r="G238" i="12" s="1"/>
  <c r="A239" i="12" l="1"/>
  <c r="G239" i="12" s="1"/>
  <c r="A240" i="12" l="1"/>
  <c r="G240" i="12" s="1"/>
  <c r="A241" i="12" l="1"/>
  <c r="G241" i="12" s="1"/>
  <c r="A242" i="12" l="1"/>
  <c r="G242" i="12" s="1"/>
  <c r="A243" i="12" l="1"/>
  <c r="G243" i="12" s="1"/>
  <c r="A244" i="12" l="1"/>
  <c r="G244" i="12" s="1"/>
  <c r="G245" i="12" s="1"/>
</calcChain>
</file>

<file path=xl/comments1.xml><?xml version="1.0" encoding="utf-8"?>
<comments xmlns="http://schemas.openxmlformats.org/spreadsheetml/2006/main">
  <authors>
    <author>Hassan Waheed</author>
  </authors>
  <commentList>
    <comment ref="U43" authorId="0" shapeId="0">
      <text>
        <r>
          <rPr>
            <b/>
            <sz val="9"/>
            <color indexed="81"/>
            <rFont val="Tahoma"/>
            <family val="2"/>
          </rPr>
          <t>Hassan Waheed:</t>
        </r>
        <r>
          <rPr>
            <sz val="9"/>
            <color indexed="81"/>
            <rFont val="Tahoma"/>
            <family val="2"/>
          </rPr>
          <t xml:space="preserve">
To hide the rows with no values, un-check "S"</t>
        </r>
      </text>
    </comment>
    <comment ref="L47" authorId="0" shapeId="0">
      <text>
        <r>
          <rPr>
            <b/>
            <sz val="9"/>
            <color indexed="81"/>
            <rFont val="Tahoma"/>
            <family val="2"/>
          </rPr>
          <t>Hassan Waheed:</t>
        </r>
        <r>
          <rPr>
            <sz val="9"/>
            <color indexed="81"/>
            <rFont val="Tahoma"/>
            <family val="2"/>
          </rPr>
          <t xml:space="preserve">
This could be used for SAP Text Field
</t>
        </r>
      </text>
    </comment>
  </commentList>
</comments>
</file>

<file path=xl/sharedStrings.xml><?xml version="1.0" encoding="utf-8"?>
<sst xmlns="http://schemas.openxmlformats.org/spreadsheetml/2006/main" count="1430" uniqueCount="1071">
  <si>
    <t>MALDIVES MONETARY AUTHORITY</t>
  </si>
  <si>
    <t>Account No.</t>
  </si>
  <si>
    <t>Serial No.</t>
  </si>
  <si>
    <t>X</t>
  </si>
  <si>
    <t>އެކައުންޓް ނަމްބަރު:</t>
  </si>
  <si>
    <t>ތާރީޚް:</t>
  </si>
  <si>
    <t>=</t>
  </si>
  <si>
    <t>ޢަދަދު</t>
  </si>
  <si>
    <t>އެއް</t>
  </si>
  <si>
    <t>ދެ</t>
  </si>
  <si>
    <t>ތިން</t>
  </si>
  <si>
    <t>ހަތަރު</t>
  </si>
  <si>
    <t>ފަސް</t>
  </si>
  <si>
    <t>ހަ</t>
  </si>
  <si>
    <t>ހަތް</t>
  </si>
  <si>
    <t>އަށް</t>
  </si>
  <si>
    <t>ނުވަ</t>
  </si>
  <si>
    <t>ދިހަ</t>
  </si>
  <si>
    <t>އެގާރަ</t>
  </si>
  <si>
    <t>ބާރަ</t>
  </si>
  <si>
    <t>ތޭރަ</t>
  </si>
  <si>
    <t>ސާދަ</t>
  </si>
  <si>
    <t>ފަނަރަ</t>
  </si>
  <si>
    <t>ސޯޅަ</t>
  </si>
  <si>
    <t>ސަތާރަ</t>
  </si>
  <si>
    <t>އަށާރަ</t>
  </si>
  <si>
    <t>ނަވާރަ</t>
  </si>
  <si>
    <t>ވިހި</t>
  </si>
  <si>
    <t>އެކާވީސް</t>
  </si>
  <si>
    <t>ބާވީސް</t>
  </si>
  <si>
    <t>ތޭވީސް</t>
  </si>
  <si>
    <t>ސައުވީސް</t>
  </si>
  <si>
    <t>ފަންސަވީސް</t>
  </si>
  <si>
    <t>ސައްބީސް</t>
  </si>
  <si>
    <t>ހަތާވީސް</t>
  </si>
  <si>
    <t>އަށާވީސް</t>
  </si>
  <si>
    <t>ނަވާވީސް</t>
  </si>
  <si>
    <t>ތިރީސް</t>
  </si>
  <si>
    <t>ތިރީސް އެއް</t>
  </si>
  <si>
    <t>ތިރީސް ދެ</t>
  </si>
  <si>
    <t>ތިރީސް ތިން</t>
  </si>
  <si>
    <t>ތިރީސް ހަތަރު</t>
  </si>
  <si>
    <t>ތިރީސް ފަސް</t>
  </si>
  <si>
    <t>ތިރީސް ހަ</t>
  </si>
  <si>
    <t>ތިރީސް ހަތް</t>
  </si>
  <si>
    <t>ތިރީސް އަށް</t>
  </si>
  <si>
    <t>ތިރީސް ނުވަ</t>
  </si>
  <si>
    <t>ސާޅީސް</t>
  </si>
  <si>
    <t>ސާޅީސް އެއް</t>
  </si>
  <si>
    <t>ސާޅީސް ދެ</t>
  </si>
  <si>
    <t>ސާޅީސް ތިން</t>
  </si>
  <si>
    <t>ސާޅީސް ހަތަރު</t>
  </si>
  <si>
    <t>ސާޅީސް ފަސް</t>
  </si>
  <si>
    <t>ސާޅީސް ހަ</t>
  </si>
  <si>
    <t>ސާޅީސް ހަތް</t>
  </si>
  <si>
    <t>ސާޅީސް އަށް</t>
  </si>
  <si>
    <t>ސާޅީސް ނުވަ</t>
  </si>
  <si>
    <t>ފަންސާސް</t>
  </si>
  <si>
    <t>ފަންސާސް އެއް</t>
  </si>
  <si>
    <t>ފަންސާސް ދެ</t>
  </si>
  <si>
    <t>ފަންސާސް ތިން</t>
  </si>
  <si>
    <t>ފަންސާސް ހަތަރު</t>
  </si>
  <si>
    <t>ފަންސާސް ފަސް</t>
  </si>
  <si>
    <t>ފަންސާސް ހަ</t>
  </si>
  <si>
    <t>ފަންސާސް ހަތް</t>
  </si>
  <si>
    <t>ފަންސާސް އަށް</t>
  </si>
  <si>
    <t>ފަންސާސް ނުވަ</t>
  </si>
  <si>
    <t>ފަސްދޮޅަސް</t>
  </si>
  <si>
    <t>ފަސްދޮޅަސް އެއް</t>
  </si>
  <si>
    <t>ފަސްދޮޅަސް ދެ</t>
  </si>
  <si>
    <t>ފަސްދޮޅަސް ތިން</t>
  </si>
  <si>
    <t>ފަސްދޮޅަސް ހަތަރު</t>
  </si>
  <si>
    <t>ފަސްދޮޅަސް ފަސް</t>
  </si>
  <si>
    <t>ފަސްދޮޅަސް ހަ</t>
  </si>
  <si>
    <t>ފަސްދޮޅަސް ހަތް</t>
  </si>
  <si>
    <t>ފަސްދޮޅަސް އަށް</t>
  </si>
  <si>
    <t>ފަސްދޮޅަސް ނުވަ</t>
  </si>
  <si>
    <t>ހަތްދިހަ</t>
  </si>
  <si>
    <t>ހަތްދިހަ އެއް</t>
  </si>
  <si>
    <t>ހަތްދިހަ ދެ</t>
  </si>
  <si>
    <t>ހަތްދިހަ ތިން</t>
  </si>
  <si>
    <t>ހަތްދިހަ ހަތަރު</t>
  </si>
  <si>
    <t>ހަތްދިހަ ފަސް</t>
  </si>
  <si>
    <t>ހަތްދިހަ ހަ</t>
  </si>
  <si>
    <t>ހަތްދިހަ ހަތް</t>
  </si>
  <si>
    <t>ހަތްދިހަ އަށް</t>
  </si>
  <si>
    <t>ހަތްދިހަ ނުވަ</t>
  </si>
  <si>
    <t>އަށްޑިހަ</t>
  </si>
  <si>
    <t>އަށްޑިހަ އެއް</t>
  </si>
  <si>
    <t>އަށްޑިހަ ދެ</t>
  </si>
  <si>
    <t>އަށްޑިހަ ތިން</t>
  </si>
  <si>
    <t>އަށްޑިހަ ހަތަރު</t>
  </si>
  <si>
    <t>އަށްޑިހަ ފަސް</t>
  </si>
  <si>
    <t>އަށްޑިހަ ހަ</t>
  </si>
  <si>
    <t>އަށްޑިހަ ހަތް</t>
  </si>
  <si>
    <t>އަށްޑިހަ އަށް</t>
  </si>
  <si>
    <t>އަށްޑިހަ ނުވަ</t>
  </si>
  <si>
    <t>ނުވަދިހަ</t>
  </si>
  <si>
    <t>ނުވަދިހަ އެއް</t>
  </si>
  <si>
    <t>ނުވަދިހަ ދެ</t>
  </si>
  <si>
    <t>ނުވަދިހަ ތިން</t>
  </si>
  <si>
    <t>ނުވަދިހަ ހަތަރު</t>
  </si>
  <si>
    <t>ނުވަދިހަ ފަސް</t>
  </si>
  <si>
    <t>ނުވަދިހަ ހަ</t>
  </si>
  <si>
    <t>ނުވަދިހަ ހަތް</t>
  </si>
  <si>
    <t>ނުވަދިހަ އަށް</t>
  </si>
  <si>
    <t>ނުވަދިހަ ނުވަ</t>
  </si>
  <si>
    <r>
      <rPr>
        <b/>
        <sz val="11"/>
        <color theme="1"/>
        <rFont val="Faruma"/>
      </rPr>
      <t>ޗެކް ނަމްބަރު</t>
    </r>
    <r>
      <rPr>
        <b/>
        <sz val="11"/>
        <color theme="1"/>
        <rFont val="Calibri"/>
        <family val="2"/>
        <scheme val="minor"/>
      </rPr>
      <t xml:space="preserve">
Cheque No</t>
    </r>
  </si>
  <si>
    <t>Acct.</t>
  </si>
  <si>
    <t>Import Duty - Private Parties</t>
  </si>
  <si>
    <t>Import Duty - Government Agencies</t>
  </si>
  <si>
    <t>Export Duty - Private Parties</t>
  </si>
  <si>
    <t>Export Duty - Government Agencies</t>
  </si>
  <si>
    <t>Tourism Tax</t>
  </si>
  <si>
    <t>Land Sales Tax</t>
  </si>
  <si>
    <t>Business Profit Tax</t>
  </si>
  <si>
    <t xml:space="preserve">Ownership Transfer Tax </t>
  </si>
  <si>
    <t>Bank Profit Tax</t>
  </si>
  <si>
    <t>Duty-Free Shop Royalty</t>
  </si>
  <si>
    <t>Foreign Trade Royalty</t>
  </si>
  <si>
    <t>Foreign Fishing Royalty</t>
  </si>
  <si>
    <t>Foreign Investment Royalty</t>
  </si>
  <si>
    <t>Garment Industries Royalty</t>
  </si>
  <si>
    <t>Bullion Royalty</t>
  </si>
  <si>
    <t>Fuel Re-Export Royalty</t>
  </si>
  <si>
    <t>Re-Export Royalty</t>
  </si>
  <si>
    <t>Yellowfin Tuna Export Royalty</t>
  </si>
  <si>
    <t>Fish Export Royalty</t>
  </si>
  <si>
    <t>Sale of Revenue Stamps</t>
  </si>
  <si>
    <t>Miscellaneous Taxes and Duties</t>
  </si>
  <si>
    <t>Company Annual Fee</t>
  </si>
  <si>
    <t>Restaurant, Café, Canteen Fee</t>
  </si>
  <si>
    <t>Non-Fisheries Vessel Fee</t>
  </si>
  <si>
    <t>Certificate Fee</t>
  </si>
  <si>
    <t>Charges for Providing Seal</t>
  </si>
  <si>
    <t>Survey Fee</t>
  </si>
  <si>
    <t>Customs Surcharge</t>
  </si>
  <si>
    <t>Transfer of Goods</t>
  </si>
  <si>
    <t>Intransit Fee</t>
  </si>
  <si>
    <t>Bonded Warehouse Fee</t>
  </si>
  <si>
    <t xml:space="preserve">Release of Staff </t>
  </si>
  <si>
    <t>Form Printing Fee</t>
  </si>
  <si>
    <t>Advertisement By Government</t>
  </si>
  <si>
    <t>Advertisement By Private Parties</t>
  </si>
  <si>
    <t>Announcements By Government</t>
  </si>
  <si>
    <t>Recording Fee</t>
  </si>
  <si>
    <t>Sponsorship of Programmes</t>
  </si>
  <si>
    <t>Hire of Sound System</t>
  </si>
  <si>
    <t>Approval of Movies and TV Serials</t>
  </si>
  <si>
    <t>Approval of Songs In Local Films</t>
  </si>
  <si>
    <t>Driving Test Fee</t>
  </si>
  <si>
    <t>Seaman Watchkeeping Stamp</t>
  </si>
  <si>
    <t>Seaman Agency Change Fee</t>
  </si>
  <si>
    <t>Ship, Boat Numbers</t>
  </si>
  <si>
    <t>Landing Charges</t>
  </si>
  <si>
    <t>Handling Charges</t>
  </si>
  <si>
    <t>Birth Registration Fee</t>
  </si>
  <si>
    <t>Birth Certificate Issuance</t>
  </si>
  <si>
    <t>Parking Charges</t>
  </si>
  <si>
    <t>Disposal of Waste</t>
  </si>
  <si>
    <t>Market Fee</t>
  </si>
  <si>
    <t>Dividing Housing Plots</t>
  </si>
  <si>
    <t>Drawing Chart</t>
  </si>
  <si>
    <t>Pay Toilet Charges</t>
  </si>
  <si>
    <t>Providing Seal on Measuring Instruments</t>
  </si>
  <si>
    <t>Music and Cable TV at Exhibitions</t>
  </si>
  <si>
    <t>Passport Cancellation Fee</t>
  </si>
  <si>
    <t>Sale of Training Centre Products</t>
  </si>
  <si>
    <t>Conducting Marriage Outside The Court</t>
  </si>
  <si>
    <t>Court Fee</t>
  </si>
  <si>
    <t>Photocopy Charges</t>
  </si>
  <si>
    <t>Telephone Call, Telex, Telefax Charges</t>
  </si>
  <si>
    <t>Sale of Tender Documents</t>
  </si>
  <si>
    <t>Billboard and Advertisement Charges</t>
  </si>
  <si>
    <t>Express Service Charges</t>
  </si>
  <si>
    <t xml:space="preserve">School Fee </t>
  </si>
  <si>
    <t>Boarding Fee</t>
  </si>
  <si>
    <t>Course Fee and Examination Fee</t>
  </si>
  <si>
    <t>Examination Paper Re-evaluation Fee</t>
  </si>
  <si>
    <t>Charges for Testing Quality of Bricks</t>
  </si>
  <si>
    <t>Approval of Advertisment</t>
  </si>
  <si>
    <t>Approval of Books</t>
  </si>
  <si>
    <t>Political Candidates' Deposit</t>
  </si>
  <si>
    <t>Use of Male' T-Jetty</t>
  </si>
  <si>
    <t>Flat Maintenance</t>
  </si>
  <si>
    <t>Consultation Fee</t>
  </si>
  <si>
    <t>Medical Check-Up Fee</t>
  </si>
  <si>
    <t>Ambulance Fee</t>
  </si>
  <si>
    <t>Hospital Ward Fee</t>
  </si>
  <si>
    <t>X-Ray Fee</t>
  </si>
  <si>
    <t>Charges for Dental Services</t>
  </si>
  <si>
    <t>E.C.G. Fee</t>
  </si>
  <si>
    <t>Operation and Surgery Fee</t>
  </si>
  <si>
    <t>Charges for Laboratory Tests</t>
  </si>
  <si>
    <t>Health Record Issuance</t>
  </si>
  <si>
    <t>Dressing and Injection Charges</t>
  </si>
  <si>
    <t>Scan Fee</t>
  </si>
  <si>
    <t>Physiotherapy Fee</t>
  </si>
  <si>
    <t>Labour Fee</t>
  </si>
  <si>
    <t>Endoscopy Charges</t>
  </si>
  <si>
    <t>Refraction</t>
  </si>
  <si>
    <t>C.T. Scan Fee</t>
  </si>
  <si>
    <t>ID Card Issuance</t>
  </si>
  <si>
    <t>Sale of Ticket</t>
  </si>
  <si>
    <t>Sale of Pass</t>
  </si>
  <si>
    <t>Residential Permit</t>
  </si>
  <si>
    <t>Permission for air travel within Maldives</t>
  </si>
  <si>
    <t>Partnership Annual Fee</t>
  </si>
  <si>
    <t>Import Trade Fee</t>
  </si>
  <si>
    <t>Fees for Changing Name</t>
  </si>
  <si>
    <t>Electricity Charges Received</t>
  </si>
  <si>
    <t>Local Transport Surcharge</t>
  </si>
  <si>
    <t>Charges for Pvoviding Statistics</t>
  </si>
  <si>
    <t>Other Fees and Charges</t>
  </si>
  <si>
    <t>Company Registration Fee</t>
  </si>
  <si>
    <t>Partnership Registration Fee</t>
  </si>
  <si>
    <t>Auditors Registration Fee</t>
  </si>
  <si>
    <t>Guest House Registration Fee</t>
  </si>
  <si>
    <t>Training Centre Registration Fee</t>
  </si>
  <si>
    <t>Foreign Trading Approval Fee</t>
  </si>
  <si>
    <t>Dive School Registration Fee</t>
  </si>
  <si>
    <t>Club, Association Registration Fee</t>
  </si>
  <si>
    <t>Clinic Registration Fee</t>
  </si>
  <si>
    <t>Duty Free Concession Fee</t>
  </si>
  <si>
    <t>Expatriate Fishing Fee</t>
  </si>
  <si>
    <t>Work Permit Fee</t>
  </si>
  <si>
    <t>Driving Licence Issuance</t>
  </si>
  <si>
    <t>Motor Vehicle Licence Fee</t>
  </si>
  <si>
    <t>Desalination Plant Licence Fee</t>
  </si>
  <si>
    <t>Telecom License Fees</t>
  </si>
  <si>
    <t>Registration Fee</t>
  </si>
  <si>
    <t>Cancellation of Registration</t>
  </si>
  <si>
    <t>Bank Mortgage Registration Fee</t>
  </si>
  <si>
    <t>Marriage Registration</t>
  </si>
  <si>
    <t>Renewal of Land Registry</t>
  </si>
  <si>
    <t>Certificate to Register As A Male' Citizen</t>
  </si>
  <si>
    <t>Misc. Certificates Issued In Male for Islands</t>
  </si>
  <si>
    <t>Permission to Send Foreign Workers to Islands</t>
  </si>
  <si>
    <t>Vessels Anchored In Male' Lagoon</t>
  </si>
  <si>
    <t>Port Fee</t>
  </si>
  <si>
    <t>Seaman Agreement Registration</t>
  </si>
  <si>
    <t>Seaman Registration</t>
  </si>
  <si>
    <t>Postage Control Permission</t>
  </si>
  <si>
    <t>Other Registration &amp; Licence Fees</t>
  </si>
  <si>
    <t>Sale of Books, News Papers, Magezines Etc</t>
  </si>
  <si>
    <t xml:space="preserve">Sale of Gazette, Law, Regulation </t>
  </si>
  <si>
    <t>Sale of Calendar,Souvenir Etc</t>
  </si>
  <si>
    <t xml:space="preserve">Sale of Official Forms </t>
  </si>
  <si>
    <t>Sale of Historical Books Etc</t>
  </si>
  <si>
    <t>Sale of C.D.C</t>
  </si>
  <si>
    <t>Sale of Passport and E.C.</t>
  </si>
  <si>
    <t>Sale of Trees and Timber</t>
  </si>
  <si>
    <t>Sale of Sand, Coral, Stone Etc</t>
  </si>
  <si>
    <t>Sale of Water</t>
  </si>
  <si>
    <t>Other Sales</t>
  </si>
  <si>
    <t>Rent from Goifaalabba, Hinna</t>
  </si>
  <si>
    <t>Rent from Government Buildings</t>
  </si>
  <si>
    <t>Rent from Resorts</t>
  </si>
  <si>
    <t>Rent from Land for Commmercial Purposes</t>
  </si>
  <si>
    <t>Rent from Land for Industry</t>
  </si>
  <si>
    <t>Rent from Government Vessels</t>
  </si>
  <si>
    <t>Rent from Helipads</t>
  </si>
  <si>
    <t>Rent from Islands for Long Term Agriculture</t>
  </si>
  <si>
    <t>Rent from Floating Jetty</t>
  </si>
  <si>
    <t>Other Rent and Property Income</t>
  </si>
  <si>
    <t>Fine-Breach of Law</t>
  </si>
  <si>
    <t>Fine-Breach of Regulation</t>
  </si>
  <si>
    <t>Fine-Breach of Agreement</t>
  </si>
  <si>
    <t>Late fine deducted from Salaries</t>
  </si>
  <si>
    <t>"Dharanyaai Qazziyya joorimanaa"</t>
  </si>
  <si>
    <t>Other Fine or Penalty</t>
  </si>
  <si>
    <t>Subsidiary Loan Interest received</t>
  </si>
  <si>
    <t>Short term Loan Interest received</t>
  </si>
  <si>
    <t>Transfers by MMA</t>
  </si>
  <si>
    <t>Div. - Island Aviation Services Ltd</t>
  </si>
  <si>
    <t>Div. - Maldives National Shipping Ltd.</t>
  </si>
  <si>
    <t>Div. - Hulhumale Development Corporation</t>
  </si>
  <si>
    <t>Div. - Maldives Ports Ltd.</t>
  </si>
  <si>
    <t>Div. - Maldives Airports Company Ltd</t>
  </si>
  <si>
    <t>Div. - Maldives Post Ltd</t>
  </si>
  <si>
    <t>Div. - Dhivehiraajjeyge Gulhun Pvt. Ltd.</t>
  </si>
  <si>
    <t>Div. - State Trading Organisation Plc.</t>
  </si>
  <si>
    <t>Div. - State Electric Company Ltd.</t>
  </si>
  <si>
    <t>Div. - Public Works Services</t>
  </si>
  <si>
    <t>Div. - Maldives Transport and Contracting Co. Ltd.</t>
  </si>
  <si>
    <t>Div. - Nasandhura Palace Hotel</t>
  </si>
  <si>
    <t>Div. - Maldives Inflight Catering</t>
  </si>
  <si>
    <t>Div. - Maldives Industrial Fisheries Co. Ltd.</t>
  </si>
  <si>
    <t>Div. - Bank of Maldives Plc.</t>
  </si>
  <si>
    <t>Div. - Maldives Tourism Development Corporation</t>
  </si>
  <si>
    <t>Div. - Housing Development Financing Corporation</t>
  </si>
  <si>
    <t>Div. - Maldives Water and Sewerage Company Ltd.</t>
  </si>
  <si>
    <t>Div. - Addu Investments Pvt. Ltd.</t>
  </si>
  <si>
    <t>Div. - Madivaru Holdings</t>
  </si>
  <si>
    <t>Div. - Air Maldives Ltd.</t>
  </si>
  <si>
    <t>Div. - Vilingili Investments Pvt. Ltd.</t>
  </si>
  <si>
    <t>Div. - Hulhumale Integrated Economic Zone</t>
  </si>
  <si>
    <t>Div. - Gulhi Falhu Industrial Zone Ltd.</t>
  </si>
  <si>
    <t>Other Interest, Profit or Dividend Received</t>
  </si>
  <si>
    <t>Cash Received for Which Purpose Is Unknown</t>
  </si>
  <si>
    <t>Reimbursement from Previous Year Budget</t>
  </si>
  <si>
    <t>Subscription, Membership Fee Etc</t>
  </si>
  <si>
    <t>Subsidiary Loan Repayment</t>
  </si>
  <si>
    <t>Compensation of Losses to Government Assets</t>
  </si>
  <si>
    <t>Recovery from unclaimed items</t>
  </si>
  <si>
    <t>Sale of items at auction</t>
  </si>
  <si>
    <t>Sale of Government Building</t>
  </si>
  <si>
    <t>Sale of Government Land</t>
  </si>
  <si>
    <t>Sale of Capital Assets</t>
  </si>
  <si>
    <t>Sale of Other Asset</t>
  </si>
  <si>
    <t>Cash Grants - Bilateral</t>
  </si>
  <si>
    <t>Cash Grants - Multilateral</t>
  </si>
  <si>
    <t>Cash Grants - Voluntary Organisation</t>
  </si>
  <si>
    <t>In-Kind Grants - Bilateral</t>
  </si>
  <si>
    <t>In-Kind Grants - Multilateral</t>
  </si>
  <si>
    <t>In-Kind Grants - Voluntary Organisation</t>
  </si>
  <si>
    <t>Capital Project Grant - Bilateral</t>
  </si>
  <si>
    <t>Capital Project Grant - Multilateral</t>
  </si>
  <si>
    <t>Capital Project Grant - Voluntary Organisation</t>
  </si>
  <si>
    <t>Other Grant - Bilateral</t>
  </si>
  <si>
    <t>Other Grant - Multilateral</t>
  </si>
  <si>
    <t>Other Grant - Voluntary Organisation</t>
  </si>
  <si>
    <t>އަމިއްލަ ފަރާތްތަކުން ދައްކާ އިމްޕޯރޓް ޑިއުޓީ</t>
  </si>
  <si>
    <t>ސަރުކާރުގެ އިދާރާތަކުން ދައްކާ އިމްޕޯރޓް ޑިއުޓީ</t>
  </si>
  <si>
    <t>އަމިއްލަ ފަރާތްތަކުން ދައްކާ އެކްސްޕޯރޓް ޑިއުޓީ</t>
  </si>
  <si>
    <t>ސަރުކާރުގެ އިދާރާތަކުން ދައްކާ އެކްސްޕޯރޓް ޑިއުޓީ</t>
  </si>
  <si>
    <t>ޓޫރިޒަމް ޓެކްސް</t>
  </si>
  <si>
    <t>ބިން ވިއްކުމުން ނަގާ ޓެކްސް</t>
  </si>
  <si>
    <t>ވިޔަފާރީގެ ފައިދާއިން ނަގާ ޓެކްސް</t>
  </si>
  <si>
    <t>އޯނަރޝިޕް ޓްރާންސްފަރ ޓެކްސް</t>
  </si>
  <si>
    <t>ބޭންކް ޕްރޮފިޓް ޓެކްސް</t>
  </si>
  <si>
    <t>ޑިއުޓީ ފްރީ ޝޮޕްގެ ރޯޔަލްޓީ</t>
  </si>
  <si>
    <t>ބިދޭސީން ކުރާ ވިޔަފާރީގެ ރޯޔަލްޓީ</t>
  </si>
  <si>
    <t>ބިދޭސީން ކުރާ މަސްވެރިކަމުގެ ރޯޔަލްޓީ</t>
  </si>
  <si>
    <t>ބިދޭސީން ކުރާ އިންވެސްމަންޓުގެ ރޯޔަލްޓީ</t>
  </si>
  <si>
    <t>ގާމެންޓް އިންޑަސްޓްރީގެ ރޯޔަލްޓީ</t>
  </si>
  <si>
    <t>ބުލިއަން ރޯޔަލްޓީ</t>
  </si>
  <si>
    <t>ފިޔުލް ރީއެކްސްޕޯރޓް ރޯޔަލްޓީ</t>
  </si>
  <si>
    <t>ރީ އެކްސްޕޯރޓް ރޯޔަލްޓީ</t>
  </si>
  <si>
    <t>ބޮޑު ކަންނެލީގެ އެކްސްޕޯރޓް ރޯޔަލްޓީ</t>
  </si>
  <si>
    <t>މަސް އެކްސްޕޯޓް ކުރުމުގެ ރޯޔަލްޓީ</t>
  </si>
  <si>
    <t>ރެވެނިއު ސްޓޭމްޕް ވިއްކައިގެން ލިބޭ ފައިސާ</t>
  </si>
  <si>
    <t>އެހެނިހެން ޓެކްސްތަކާއި ޑިއުޓީ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</si>
  <si>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</si>
  <si>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</si>
  <si>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</si>
  <si>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</si>
  <si>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ސީލް ޖެހުމުގެ ފީ</t>
  </si>
  <si>
    <t>ސަރވޭކުރުމުގެ ފީ</t>
  </si>
  <si>
    <t>ކަސްޓަމްސްގެ ސަރޗާރޖް</t>
  </si>
  <si>
    <t>މުދާ ބަދަލުކުރުމަށް ލިބޭ</t>
  </si>
  <si>
    <t>އިންޓްރާންސިޓް ފީ</t>
  </si>
  <si>
    <t>ބޮންޑެޑް ވެއަރ ހައުސް ފީ</t>
  </si>
  <si>
    <t>މުވައްޒަފުން ދޫކުރުމަށް ނަގާ ފީ</t>
  </si>
  <si>
    <t>ފޯމް ޕްރިންޓް ކުރުމަށް ނަގާ ފީ</t>
  </si>
  <si>
    <t>ސަރުކާރުގެ އިޝްތިހާރު ފޮނުވުމަށް ނަގާ ފީ</t>
  </si>
  <si>
    <t>އަމިއްލަފަރާތްތަކުގެ އިޝްތިހާރު ފޮނުވުމަށް ނަގާ ފީ</t>
  </si>
  <si>
    <t>ސަރުކާރުގެ އިޢުލާން ފޮނުވުމަށް ނަގާ ފީ</t>
  </si>
  <si>
    <t>ރެކޯޑް ކޮށްދިނުމަށް ނަގާ ފީ</t>
  </si>
  <si>
    <t xml:space="preserve">ޕްރޮގްރާމް ސްޕޮންސަރ ކުރުމަށް ނަގާ ފީ </t>
  </si>
  <si>
    <t>ސައުންޑް ސިސްޓަމް ކުއްޔަށް ދޫކުރުމަށް ނަގާ ފީ</t>
  </si>
  <si>
    <t>ޓީވީ ނުވަތަ ބައިސްކޯފު ފިލްމު ނެގުމުގެ ހުއްދަ</t>
  </si>
  <si>
    <t>ދިވެހި ފިލްމުގެ ލަވަ ފާސްކުރުމުގެ ފީ</t>
  </si>
  <si>
    <t xml:space="preserve">ޑްރައިވިންގ ޓެސްޓުގައި ބައިވެރިވުމަށް ދައްކާ ފީ </t>
  </si>
  <si>
    <t>ސީމަން ވޮޗް ކީޕިންގ ތައްގަނޑު ޖެހުމުގެ ފީ</t>
  </si>
  <si>
    <t>ސީމަން އެޖެންސީ ބަދަލު ކުރުމުގެ ފީ</t>
  </si>
  <si>
    <t>އޮޑީ ނަންބަރު ވިއްކައިގެން ލިބޭ ފައިސާ</t>
  </si>
  <si>
    <t>ލޭންޑިންގ ޗާޖަސް</t>
  </si>
  <si>
    <t>ހެންޑްލިންގ ޗާޖަސް</t>
  </si>
  <si>
    <t>އުފަން ދުވަހުގެ ރެޖިސްޓްރީ ހެއްދުމަށް ނަގާ ފީ</t>
  </si>
  <si>
    <t>އުފަން ދުވަހުގެ ސެޓްފިކޭޓް ހެއްދުމަށް ނަގާ ފީ</t>
  </si>
  <si>
    <t>ޕާކިންގ ޗާޖު</t>
  </si>
  <si>
    <t>ކުނީ ފީ</t>
  </si>
  <si>
    <t>މާރުކޭޓް ފީ</t>
  </si>
  <si>
    <t>ގޯތި ބައިކުރުމަށް ނަގާ ފީ</t>
  </si>
  <si>
    <t>ގޯތީގެ ޗާޓު ކުރަހައި ދިނުމަށް ނަގާ ފީ</t>
  </si>
  <si>
    <t>ފާޚާނާ ބޭނުން ކުރުމުގެ ފީއަށް ލިބޭ</t>
  </si>
  <si>
    <t>މިނެކިރުމާއި، މިންއަޅާ ތަކެތީގައި ސީލް ޖެހުމުގެ ފީ</t>
  </si>
  <si>
    <t>މަޢުރަޒުފަދަ ތަންތަނުގައި ލަވަޖެހުމާއި ކޭބަލް ޓީވީ</t>
  </si>
  <si>
    <t xml:space="preserve">ޕާސްޕޯޓު ކެންސަލް ކޮށްދިނުމަށް ނަގާ ފީ </t>
  </si>
  <si>
    <t>ޓްރޭނިންގ ސެންޓަރުތަކުގައި އުފައްދާ ތަކެތިވިއްކުން</t>
  </si>
  <si>
    <t>ކޯޓުން ބޭރުގައި ކައިވެނި 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</si>
  <si>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</si>
  <si>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</si>
  <si>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</si>
  <si>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</si>
  <si>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އިޝްތިހާރު ބޯޑު ބަހައްޓައިދީގެން ލިބޭ ފައިސާ</t>
  </si>
  <si>
    <t>އަވަސް ޚިދުމަތުގެ އަގު</t>
  </si>
  <si>
    <t>ސްކޫލް ފީ</t>
  </si>
  <si>
    <t>ސަރުކާރުން ހިންގާ ދަނާލުތަކުން ލިބޭ ފީ</t>
  </si>
  <si>
    <t>އިމްތިޙާނުތަކާއި ކޯސްތަކުގައި ބައިވެރިވުމުގެ ފީ</t>
  </si>
  <si>
    <t>އިމްތިޙާނު ޕޭޕަރު އަލުން ބެލުމަށް ނެގޭ ފީ</t>
  </si>
  <si>
    <t>ގަލުގެ ކޮލިޓީ ޓެސްޓް ކުރުމުގެ ފީ</t>
  </si>
  <si>
    <t>އިސްތިހާރު ފާސްކުރުމުގެ ފީ</t>
  </si>
  <si>
    <t>ފޮތް ފާސްކުރުމުގެ ފީ</t>
  </si>
  <si>
    <t>ސިޔާސީ ކެންޑިޑޭޓުންގެ ޑިޕޮޒިޓް</t>
  </si>
  <si>
    <t>މާލޭ މެދު ޖެޓީ ޚިދުމަތުގެ އަގު</t>
  </si>
  <si>
    <t>ފްލެޓް ބެލެހެއްޓުމުގެ އަގު</t>
  </si>
  <si>
    <t>ޑޮކްޓަރަށް ދެއްކުމުގެ ފީ</t>
  </si>
  <si>
    <t>މެޑިކަލް ޗެކަޕް ހެދުމަށް ނަގާ ފީ</t>
  </si>
  <si>
    <t>އެމްބިއުލާންސް ފީ</t>
  </si>
  <si>
    <t>ހޮސްޕިޓަލް ވޯރޑް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</si>
  <si>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</si>
  <si>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</si>
  <si>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</si>
  <si>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</si>
  <si>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</si>
  <si>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</si>
  <si>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 އެޅުމުގެ އަގު</t>
  </si>
  <si>
    <t>ސްކޭން ފީ</t>
  </si>
  <si>
    <t>ފިޒިއޮތެރަޕީ ދިނުމަށް ނަގާ ފީ</t>
  </si>
  <si>
    <t>ވިއްސުމަށް ނަގާ ފީ</t>
  </si>
  <si>
    <t>އެންޑޮސްކޮޕީ ހެދުމުގެ އަގު</t>
  </si>
  <si>
    <t>ރިފްރެކްޝަން ފީ</t>
  </si>
  <si>
    <t>ސީ.ޓީ. ސްކޭން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</si>
  <si>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</si>
  <si>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</si>
  <si>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</si>
  <si>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</si>
  <si>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ރާއްޖޭގެ އެތެރޭގައި ވައިގެދަތުރު ކުރުމުގެ ހުއްދަ</t>
  </si>
  <si>
    <t>ޕާރޓްނަރޝިޕް އަހަރީ ފީ</t>
  </si>
  <si>
    <t>އިމްޕޯޓް ވިޔަފާރި ފީ</t>
  </si>
  <si>
    <t>ނަން ބަދަލުކުރުމަށް ކުރުމުގެ ފީ އަށް ލިބޭ</t>
  </si>
  <si>
    <t>ކަރަންޓު ފީއަށް ލިބުނު</t>
  </si>
  <si>
    <t>ލޯކަލް ޓްރާންސްޕޯޓް ސަރޗާޖް</t>
  </si>
  <si>
    <t>ތަފާސް ހިސާބު ނަގައިދިނުމުގެ އަގު</t>
  </si>
  <si>
    <t>އެހެނިހެން ގޮތްގޮތުން ނެގޭ ފީ</t>
  </si>
  <si>
    <t>ކުންފުނި ރަޖިސްޓްރީ ކުރުމުގެ ފީ</t>
  </si>
  <si>
    <t>ޕާރޓްނަރޝިޕް ރަޖިސްޓްރީ ކުރުމުގެ ފީ</t>
  </si>
  <si>
    <t>އޮޑިޓަރުން ރަޖިސްޓްރީ ކުރުމުގެ ފީ</t>
  </si>
  <si>
    <t>ގެސްޓްހައުސް ރަޖިސްޓްރީ ކުރުމުގެ ފީ</t>
  </si>
  <si>
    <t>ކިޔަވައިދޭތަންތަން ރަޖިސްޓްރީ ކުރުމުގެ ފީ</t>
  </si>
  <si>
    <t>ބިދޭސީން ވިޔަފާރިކުރުމުގެ ހުއްދަ</t>
  </si>
  <si>
    <t>ޑައިވް ސްކޫލް ރަޖިސްޓްރީ ކުރުމުގެ ފީ</t>
  </si>
  <si>
    <t>ކްލަބް ޖަމްޢިއްޔާ ރަޖިސްޓްރީ ކުރުމުގެ ފީ</t>
  </si>
  <si>
    <t>ކްލިނިކް ރަޖިސްޓްރީ ކުރުމުގެ ފީ</t>
  </si>
  <si>
    <t>ޑިއުޓީ ފްރީ ކޮންސެޝަން ފީ</t>
  </si>
  <si>
    <t>ބިދޭސީން މަސްވެރިކަން ކުރުމުގެ ފީ</t>
  </si>
  <si>
    <t>ވާރކްޕާމިޓް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</si>
  <si>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</si>
  <si>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</si>
  <si>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</si>
  <si>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</si>
  <si>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ރަޖިސްޓްރީކުރުމުގެ ފީ</t>
  </si>
  <si>
    <t>ރަޖިސްޓްރީ ބާތިލު ކުރުމުގެ ފީ</t>
  </si>
  <si>
    <t>ބޭންކް މޯގޭޖް ރަޖިސްޓްރީ ފީ</t>
  </si>
  <si>
    <t>ކައިވެނި ރަޖިސްޓްރީ ކުރުމުގެ ފީ</t>
  </si>
  <si>
    <t>ގޯތީގެ ރަޖިސްޓްރީ އާކުރުމުގެ ފީ</t>
  </si>
  <si>
    <t>މާލޭގެ ރަށްވެއްސަކަށް ވުމުގެ ސެޓްފިކެޓް</t>
  </si>
  <si>
    <t>ރ.ތެރޭގައި ހަދަންޖެހޭ ސެޓްފިކެޓް މާލޭގައި ހެއްދުން</t>
  </si>
  <si>
    <t>ބިދޭސީން އަތޮޅުތަކަށް ދިޔުމުގެ ހުއްދައަށް ލިބޭ</t>
  </si>
  <si>
    <t>މާލޭ ފަޅުތެރޭގައި އަޅާފައިހުންނަ އުޅަނދުފަހަރުގެފީ</t>
  </si>
  <si>
    <t>ބަނދަރު ކުލި</t>
  </si>
  <si>
    <t>ސީމަނުންގެ އެގްރީމެންޓް ރަޖިސްޓްރީ ކުރުމުގެ ފީ</t>
  </si>
  <si>
    <t>ސީމަނުން ރަޖިސްޓްރީ ކުރުމުގެ ފީ</t>
  </si>
  <si>
    <t>ޕޯސްޓޭޖް ކޮންޓްރޯލް ހުއްދަ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</si>
  <si>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</si>
  <si>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</si>
  <si>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</si>
  <si>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 ފަދަތަކެތި ވިއްކުން</t>
  </si>
  <si>
    <t>އެކިއެކި ބޭނުމަށް ދޫކުރެވޭ ރަސްމީ ފޯމް ވިއްކުން</t>
  </si>
  <si>
    <t>ރެކޯޑް ފޮތްފަދަ ތަކެތި ވިއްކުން</t>
  </si>
  <si>
    <t>ސީ.ޑީ.ސީ ދޫކުރުން</t>
  </si>
  <si>
    <t>ޕާސްޕޯޓް އާއި، އީ.ސީ ދޫކުރުން</t>
  </si>
  <si>
    <t>ރުއްގަހާއި ލަކުޑި ވިއްކުން</t>
  </si>
  <si>
    <t>ވެލިގަލާއި އަކިރިފަދަ ތަކެތި ވިއްކުން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</si>
  <si>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</si>
  <si>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</si>
  <si>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</si>
  <si>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ޢިމާރާތްތަކުގެ ކުލި</t>
  </si>
  <si>
    <t>ރިސޯޓުތަކުގެ ކުލި</t>
  </si>
  <si>
    <t>ވިޔަފާރި ކުރުމަށް ދޫކުރެވިފައިވާ ބިންބިމުގެ ކުލި</t>
  </si>
  <si>
    <t>ޞިނާޢީ މަސައްކަތްތަކަށް ދޫކުރެވިފައިވާ ބިމުގެ ކުލި</t>
  </si>
  <si>
    <t>ކަނޑުގައިދުއްވާ ސަރުކާރުގެ އުޅަނދުތަކުގެ ކުލި</t>
  </si>
  <si>
    <t>ހެލިޕޭޑްތަކުގެ ކުލި</t>
  </si>
  <si>
    <t>ދަނޑުވެރިކަމަށް ދޫކުރެވިފައިވާ ރަށްރަށުގެ ކުލި</t>
  </si>
  <si>
    <t>ފްލޯޓިންގ ޖެޓީގެ ކުލި</t>
  </si>
  <si>
    <t>އެހެނިހެން ކުއްޔާއި ހަރުމުދަލުގެ ޢާމްދަނީ</t>
  </si>
  <si>
    <t>ޤާނޫނާއި ޚިލާފުވެގެން ކުރެވޭ ޖޫރިމަނާ</t>
  </si>
  <si>
    <t>ގަވާއިދާއި ޚިލާފުވެގެން ކުރެވޭ ޖޫރިމަނާ</t>
  </si>
  <si>
    <t>އެގްރީމެންޓާއި ޚިލާފުވެގެން ކުރެވޭ ޖޫރިމަނާ</t>
  </si>
  <si>
    <t>މުވައްޒަފުންގެ ގަޑީ ލާރި އާއި ޖޫރިމަނާއަށް ލިބޭ</t>
  </si>
  <si>
    <t>ދަރަންޏާއި ޤަޒިއްޔާ ޖޫރިމަނާ</t>
  </si>
  <si>
    <t>އެހެނިހެން ޖޫރިމަނާ</t>
  </si>
  <si>
    <t>ސަބްސިޑިއަރީ ލޯންތަކުން ލިބޭ އިންޓަރެސްޓް ފައިސާ</t>
  </si>
  <si>
    <t>ކުރުމުއްދަތުގެ ލޯން އިންޓަރެސްޓަށް ލިބޭ</t>
  </si>
  <si>
    <t>އެމް.އެމް.އޭ. ގެ ފައިދާ</t>
  </si>
  <si>
    <t>ޙިއްޞާގެ ފައިދާ - އައިލަންޑް އޭވިއޭޝަން ސ.ލ.</t>
  </si>
  <si>
    <t>ޙިއްޞާގެ ފައިދާ - މޯލްޑިވްސް ނެޝަނަލް ޝިޕިންގ ލޓޑ</t>
  </si>
  <si>
    <t>ޙިއްޞާގެ ފައިދާ - އެޗް.ޑީ.ސީ.</t>
  </si>
  <si>
    <t>ޙިއްޞާގެ ފައިދާ - މޯލްޑިވްސް ޕޯރޓްސް އޮތޯރިޓީ</t>
  </si>
  <si>
    <t>ޙިއްޞާގެ ފައިދާ - މޯލްޑިވްސް އެއަރޕޯރޓްސް ކޮމްޕެނީ</t>
  </si>
  <si>
    <t>ޙިއްޞާގެ ފައިދާ - މޯލްޑިވްސް ޕޯސްޓް ލޓޑ</t>
  </si>
  <si>
    <t>ޙިއްޞާގެ ފައިދާ - ދިވެހިރާއްޖޭގެ ގުޅުން ޕވޓ ލޓޑ</t>
  </si>
  <si>
    <t>ޙިއްޞާގެ ފައިދާ - ސްޓޭޓް ޓްރޭޑިންގ އޯގަނައިޒޭޝަން</t>
  </si>
  <si>
    <t>ޙިއްޞާގެ ފައިދާ - ސްޓޭޓް އިލެކްޓްރިކް ކޮމްޕެނީ ލޓޑ</t>
  </si>
  <si>
    <t>ޙިއްޞާގެ ފައިދާ - ޕަބްލިކް ވަރކްސް ސަރވިސަސް</t>
  </si>
  <si>
    <t>ޙިއްޞާގެ ފައިދާ - އެމް.ޓީ.ސީ.ސީ.</t>
  </si>
  <si>
    <t>ޙިއްޞާގެ ފައިދާ - ނަސަންދުރަ ޕެލަސް ހޮޓެލް</t>
  </si>
  <si>
    <t>ޙިއްޞާގެ ފައިދާ - އެމް.އައި.ސީ.</t>
  </si>
  <si>
    <t>ޙިއްޞާގެ ފައިދާ - މިފްކޯ</t>
  </si>
  <si>
    <t>ޙިއްޞާގެ ފައިދާ - ބޭންކް އޮފް މޯލްޑިވްސް</t>
  </si>
  <si>
    <t>ޙިއްޞާގެ ފައިދާ - އެމް.ޓީ.ޑީ.ސީ.</t>
  </si>
  <si>
    <t>ޙިއްޞާގެ ފައިދާ - އެޗް.ޑީ.އެފް.ސީ.</t>
  </si>
  <si>
    <t>ޙިއްޞާގެ ފައިދާ - އެމް.ޑަބްލިއު.އެސް.ސީ.</t>
  </si>
  <si>
    <t>ޙިއްޞާގެ ފައިދާ - އައްޑޫ އިންވެސްމަންޓް ޕވޓ ލޓޑ</t>
  </si>
  <si>
    <t>ޙިއްޞާގެ ފައިދާ - މަޑިވަރު ހޯލްޑިންގސް</t>
  </si>
  <si>
    <t>ޙިއްޞާގެ ފައިދާ - އެއަރ މޯލްޑިވްސް ލޓޑ</t>
  </si>
  <si>
    <t>ޙިއްޞާގެ ފައިދާ - ވިލިނގިލި އިންވެސްމަންޓް ޕވޓ ލޓޑ</t>
  </si>
  <si>
    <t>ޙިއްޞާގެ ފައިދާ - އެޗް.އައި.އީ.ޒެޑް.</t>
  </si>
  <si>
    <t>ޙިއްޞާގެ ފައިދާ - ގުލިފަޅު އިންޑަސްޓްރިއަލް ޒޯން</t>
  </si>
  <si>
    <t>ލިބޭ އެހެނިހެން އިންޓަރެސްޓް، ފައިދާ،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</si>
  <si>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</si>
  <si>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</si>
  <si>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 އާއި ޗަންދާ ފަދަ ފައިސާ</t>
  </si>
  <si>
    <t>ސަބްސިޑިއަރީ ލޯންތަކުން އަނބުރާ ލިބޭ ފައިސާ</t>
  </si>
  <si>
    <t>ސަރުކާރުގެ މުދަލަކަށްވާ ގެއްލުމަކަށް ލިބޭ ބަދަލު</t>
  </si>
  <si>
    <t>ހޮވައިގެން ގެނެވި އަހަރު ހަމަވާ ފައިސާ</t>
  </si>
  <si>
    <t>ނީލަމުގައި ތަކެތި ވިއްކައިގެން ލިބޭ</t>
  </si>
  <si>
    <t>ސަރުކާރުގެ ޢިމާރާތް ވިއްކި</t>
  </si>
  <si>
    <t>ސަރުކާރުގެ ބިން ވިއްކި</t>
  </si>
  <si>
    <t>ކެޕިޓަލް އެސެޓް ވިއްކި</t>
  </si>
  <si>
    <t>އެހެނިހެން މުދާ ވިއްކި</t>
  </si>
  <si>
    <t>ފައިސާގެ ހިލޭ އެހީ - ބައިލެޓްރަލް</t>
  </si>
  <si>
    <t>ފައިސާގެ ހިލޭ އެހީ - މަލްޓިލެޓްރަލް</t>
  </si>
  <si>
    <t>ފައިސާގެ ހިލޭ އެހީ - ވޮލަންޓަރީ އޯރގް.</t>
  </si>
  <si>
    <t>ތަކެތީގެ ހިލޭ އެހީ - ބައިލެޓްރަލް</t>
  </si>
  <si>
    <t>ތަކެތީގެ ހިލޭ އެހީ - މަލްޓިލެޓްރަލް</t>
  </si>
  <si>
    <t>ތަކެތީގެ ހިލޭ އެހީ - ވޮލަންޓަރީ އޯރގް.</t>
  </si>
  <si>
    <t>ކެޕިޓަލް ޕްރޮޖެކްޓް ހިލޭއެހީ-ބައިލެޓްރަލް</t>
  </si>
  <si>
    <t>ކެޕިޓަލް ޕްރޮޖެކްޓް ހިލޭއެހީ-މަލްޓިލެޓްރަލް</t>
  </si>
  <si>
    <t>ކެޕިޓަލް ޕްރޮޖެކްޓް ހިލޭއެހީ-ވޮލަންޓަރީ އޯރގް.</t>
  </si>
  <si>
    <t>އެހެނިހެން ހިލޭ އެހީ - ބައިލެޓްރަލް</t>
  </si>
  <si>
    <t>އެހެނިހެން ހިލޭ އެހީ - މަލްޓިލެޓްރަލް</t>
  </si>
  <si>
    <t>އެހެނިހެން ހިލޭ އެހީ - ވޮލަންޓަރީ އޯރގް.</t>
  </si>
  <si>
    <t>Long Text EN</t>
  </si>
  <si>
    <t>Long Text DV</t>
  </si>
  <si>
    <t>dd</t>
  </si>
  <si>
    <t>mm</t>
  </si>
  <si>
    <t>yyyy</t>
  </si>
  <si>
    <t>މޯލްޑިވްސް މަނިޓަރީ އޮތޯރިޓީ</t>
  </si>
  <si>
    <r>
      <rPr>
        <sz val="11"/>
        <rFont val="Calibri"/>
        <family val="2"/>
        <scheme val="minor"/>
      </rPr>
      <t>Cashier</t>
    </r>
    <r>
      <rPr>
        <sz val="11"/>
        <rFont val="Faruma"/>
      </rPr>
      <t xml:space="preserve"> ކޭޝިއަރ:</t>
    </r>
  </si>
  <si>
    <r>
      <rPr>
        <sz val="11"/>
        <rFont val="Calibri"/>
        <family val="2"/>
        <scheme val="minor"/>
      </rPr>
      <t>Official</t>
    </r>
    <r>
      <rPr>
        <sz val="11"/>
        <rFont val="Faruma"/>
      </rPr>
      <t xml:space="preserve"> އޮފިޝަލް:</t>
    </r>
  </si>
  <si>
    <t>Gross Total in Words</t>
  </si>
  <si>
    <t>Agency Ref</t>
  </si>
  <si>
    <t>Date</t>
  </si>
  <si>
    <r>
      <rPr>
        <sz val="11"/>
        <rFont val="Calibri"/>
        <family val="2"/>
        <scheme val="minor"/>
      </rPr>
      <t xml:space="preserve"># Scroll </t>
    </r>
    <r>
      <rPr>
        <sz val="11"/>
        <rFont val="Faruma"/>
      </rPr>
      <t>ސްކްރޯލް #:</t>
    </r>
  </si>
  <si>
    <t>BML</t>
  </si>
  <si>
    <t>SBI</t>
  </si>
  <si>
    <t>HSBC</t>
  </si>
  <si>
    <t>ޖަމާކުރާ އޮފީހުގެ ރިފަރެންސް:</t>
  </si>
  <si>
    <t>Account</t>
  </si>
  <si>
    <t>Amount</t>
  </si>
  <si>
    <t>Currency</t>
  </si>
  <si>
    <t>Cheque details</t>
  </si>
  <si>
    <t>Cheque no</t>
  </si>
  <si>
    <t>Bank</t>
  </si>
  <si>
    <t>Account number</t>
  </si>
  <si>
    <t>MVR DEPOSIT FORM DATA</t>
  </si>
  <si>
    <t>ޕަބްލިކް ބޭންކް އެކައުންޓް</t>
  </si>
  <si>
    <t>FILTER</t>
  </si>
  <si>
    <r>
      <rPr>
        <b/>
        <sz val="11"/>
        <color theme="1"/>
        <rFont val="Faruma"/>
      </rPr>
      <t xml:space="preserve">އ/ކ ނަމްބަރ
</t>
    </r>
    <r>
      <rPr>
        <b/>
        <sz val="11"/>
        <color theme="1"/>
        <rFont val="Calibri"/>
        <family val="2"/>
        <scheme val="minor"/>
      </rPr>
      <t>Account No</t>
    </r>
  </si>
  <si>
    <t>Form No.</t>
  </si>
  <si>
    <t>P</t>
  </si>
  <si>
    <t>ޕަބްލިކް ބޭންކް އ/ކ-ޓްރާންސްފަރ ކްލިއަރިންގ އިން</t>
  </si>
  <si>
    <t>.1A</t>
  </si>
  <si>
    <t>Header Data</t>
  </si>
  <si>
    <r>
      <rPr>
        <b/>
        <sz val="11"/>
        <color theme="1"/>
        <rFont val="Faruma"/>
      </rPr>
      <t>ބޭންކް</t>
    </r>
    <r>
      <rPr>
        <b/>
        <sz val="11"/>
        <color theme="1"/>
        <rFont val="Calibri"/>
        <family val="2"/>
        <scheme val="minor"/>
      </rPr>
      <t xml:space="preserve">
Bank</t>
    </r>
  </si>
  <si>
    <t>Banks</t>
  </si>
  <si>
    <t>Short Name</t>
  </si>
  <si>
    <t>Long Name</t>
  </si>
  <si>
    <t>Bank of Maldives Limited</t>
  </si>
  <si>
    <t>MMA</t>
  </si>
  <si>
    <t>Maldives Monetary Authority</t>
  </si>
  <si>
    <t>State Bank of India</t>
  </si>
  <si>
    <t>No.</t>
  </si>
  <si>
    <t>Encoded</t>
  </si>
  <si>
    <r>
      <t xml:space="preserve">ލިބޭ ފަރާތް / </t>
    </r>
    <r>
      <rPr>
        <b/>
        <sz val="11"/>
        <rFont val="Faruma"/>
      </rPr>
      <t>ކްރެޑިޓް</t>
    </r>
    <r>
      <rPr>
        <sz val="11"/>
        <rFont val="Faruma"/>
      </rPr>
      <t xml:space="preserve"> ކުރާ އެކައުންޓް:</t>
    </r>
  </si>
  <si>
    <r>
      <t>:</t>
    </r>
    <r>
      <rPr>
        <sz val="11"/>
        <rFont val="Faruma"/>
      </rPr>
      <t>އެމް.އެމް.އޭ.ގެ ބޭނުމަށް</t>
    </r>
    <r>
      <rPr>
        <sz val="11"/>
        <rFont val="Calibri"/>
        <family val="2"/>
        <scheme val="minor"/>
      </rPr>
      <t xml:space="preserve"> For use by MMA</t>
    </r>
  </si>
  <si>
    <r>
      <t>:</t>
    </r>
    <r>
      <rPr>
        <sz val="11"/>
        <rFont val="Faruma"/>
      </rPr>
      <t>ޖަމާކުރާ އޮފީހުގެ ބޭނުމަށް</t>
    </r>
    <r>
      <rPr>
        <sz val="11"/>
        <rFont val="Calibri"/>
        <family val="2"/>
        <scheme val="minor"/>
      </rPr>
      <t xml:space="preserve"> For use by Agency</t>
    </r>
  </si>
  <si>
    <r>
      <rPr>
        <sz val="11"/>
        <rFont val="Calibri"/>
        <family val="2"/>
        <scheme val="minor"/>
      </rPr>
      <t>Total Cash</t>
    </r>
    <r>
      <rPr>
        <sz val="11"/>
        <rFont val="Faruma"/>
      </rPr>
      <t xml:space="preserve"> ނަޤުދު ފައިސާގެ ޖުމްލަ:</t>
    </r>
  </si>
  <si>
    <r>
      <rPr>
        <sz val="11"/>
        <rFont val="Calibri"/>
        <family val="2"/>
        <scheme val="minor"/>
      </rPr>
      <t>Sign</t>
    </r>
    <r>
      <rPr>
        <sz val="11"/>
        <rFont val="Faruma"/>
      </rPr>
      <t xml:space="preserve"> ސޮއި:</t>
    </r>
  </si>
  <si>
    <r>
      <rPr>
        <sz val="11"/>
        <rFont val="Calibri"/>
        <family val="2"/>
        <scheme val="minor"/>
      </rPr>
      <t>Total Cheques</t>
    </r>
    <r>
      <rPr>
        <sz val="11"/>
        <rFont val="Faruma"/>
      </rPr>
      <t xml:space="preserve"> ޗެކްތަކުގެ ޖުމްލަ:</t>
    </r>
  </si>
  <si>
    <r>
      <rPr>
        <sz val="11"/>
        <rFont val="Calibri"/>
        <family val="2"/>
        <scheme val="minor"/>
      </rPr>
      <t>Designation</t>
    </r>
    <r>
      <rPr>
        <sz val="11"/>
        <rFont val="Faruma"/>
      </rPr>
      <t xml:space="preserve"> މަޤާމް:</t>
    </r>
  </si>
  <si>
    <r>
      <rPr>
        <sz val="11"/>
        <rFont val="Calibri"/>
        <family val="2"/>
        <scheme val="minor"/>
      </rPr>
      <t>Gross Total</t>
    </r>
    <r>
      <rPr>
        <sz val="11"/>
        <rFont val="Faruma"/>
      </rPr>
      <t xml:space="preserve"> ޖަމާކުރާ ޖުމްލަ:</t>
    </r>
  </si>
  <si>
    <r>
      <rPr>
        <sz val="11"/>
        <rFont val="Calibri"/>
        <family val="2"/>
        <scheme val="minor"/>
      </rPr>
      <t>Office</t>
    </r>
    <r>
      <rPr>
        <sz val="11"/>
        <rFont val="Faruma"/>
      </rPr>
      <t xml:space="preserve"> އޮފީސް:</t>
    </r>
  </si>
  <si>
    <r>
      <rPr>
        <b/>
        <sz val="11"/>
        <rFont val="Calibri"/>
        <family val="2"/>
        <scheme val="minor"/>
      </rPr>
      <t>1.</t>
    </r>
    <r>
      <rPr>
        <b/>
        <sz val="11"/>
        <rFont val="Faruma"/>
      </rPr>
      <t xml:space="preserve"> ޖަމާކުރާ ޗެކްތަކުގެ ތަފްޞީލް </t>
    </r>
    <r>
      <rPr>
        <b/>
        <sz val="11"/>
        <rFont val="Calibri"/>
        <family val="2"/>
        <scheme val="minor"/>
      </rPr>
      <t>Cheque Details</t>
    </r>
  </si>
  <si>
    <r>
      <rPr>
        <b/>
        <sz val="11"/>
        <rFont val="Faruma"/>
      </rPr>
      <t xml:space="preserve">އ/ކ ނަމްބަރ
</t>
    </r>
    <r>
      <rPr>
        <b/>
        <sz val="11"/>
        <rFont val="Calibri"/>
        <family val="2"/>
        <scheme val="minor"/>
      </rPr>
      <t>Account No</t>
    </r>
  </si>
  <si>
    <r>
      <rPr>
        <b/>
        <sz val="11"/>
        <rFont val="Faruma"/>
      </rPr>
      <t>ބޭންކް</t>
    </r>
    <r>
      <rPr>
        <b/>
        <sz val="11"/>
        <rFont val="Calibri"/>
        <family val="2"/>
        <scheme val="minor"/>
      </rPr>
      <t xml:space="preserve">
Bank</t>
    </r>
  </si>
  <si>
    <r>
      <rPr>
        <b/>
        <sz val="11"/>
        <rFont val="Faruma"/>
      </rPr>
      <t>ޗެކް ނަމްބަރު</t>
    </r>
    <r>
      <rPr>
        <b/>
        <sz val="11"/>
        <rFont val="Calibri"/>
        <family val="2"/>
        <scheme val="minor"/>
      </rPr>
      <t xml:space="preserve">
Cheque No</t>
    </r>
  </si>
  <si>
    <r>
      <t xml:space="preserve">Refer the pmt. Receipts </t>
    </r>
    <r>
      <rPr>
        <sz val="11"/>
        <rFont val="Faruma"/>
      </rPr>
      <t>ހިމެނިފައިވާ ރަސީދުތައް</t>
    </r>
    <r>
      <rPr>
        <sz val="11"/>
        <rFont val="Calibri"/>
        <family val="2"/>
        <scheme val="minor"/>
      </rPr>
      <t xml:space="preserve">: </t>
    </r>
  </si>
  <si>
    <r>
      <t xml:space="preserve"> Prepared by </t>
    </r>
    <r>
      <rPr>
        <sz val="11"/>
        <rFont val="Faruma"/>
      </rPr>
      <t>ތައްޔާރުކުރީ:</t>
    </r>
  </si>
  <si>
    <r>
      <t xml:space="preserve">Name / </t>
    </r>
    <r>
      <rPr>
        <sz val="11"/>
        <rFont val="Faruma"/>
      </rPr>
      <t>ނަން</t>
    </r>
    <r>
      <rPr>
        <sz val="11"/>
        <rFont val="Calibri"/>
        <family val="2"/>
        <scheme val="minor"/>
      </rPr>
      <t>:</t>
    </r>
  </si>
  <si>
    <r>
      <t>Phone /</t>
    </r>
    <r>
      <rPr>
        <sz val="11"/>
        <rFont val="Faruma"/>
      </rPr>
      <t xml:space="preserve"> ފޯން</t>
    </r>
    <r>
      <rPr>
        <sz val="11"/>
        <rFont val="Calibri"/>
        <family val="2"/>
        <scheme val="minor"/>
      </rPr>
      <t>:</t>
    </r>
  </si>
  <si>
    <r>
      <t>e-mail /</t>
    </r>
    <r>
      <rPr>
        <sz val="11"/>
        <rFont val="Faruma"/>
      </rPr>
      <t xml:space="preserve"> އީ-މެއިލް</t>
    </r>
    <r>
      <rPr>
        <sz val="11"/>
        <rFont val="Calibri"/>
        <family val="2"/>
        <scheme val="minor"/>
      </rPr>
      <t>:</t>
    </r>
  </si>
  <si>
    <r>
      <rPr>
        <b/>
        <sz val="11"/>
        <rFont val="Faruma"/>
      </rPr>
      <t>ފަންޑް</t>
    </r>
    <r>
      <rPr>
        <b/>
        <sz val="11"/>
        <rFont val="Calibri"/>
        <family val="2"/>
        <scheme val="minor"/>
      </rPr>
      <t xml:space="preserve">
Fund</t>
    </r>
  </si>
  <si>
    <r>
      <rPr>
        <b/>
        <sz val="11"/>
        <rFont val="Faruma"/>
      </rPr>
      <t>ޑިޕޮސިޓް ރިފަރެންސް</t>
    </r>
    <r>
      <rPr>
        <b/>
        <sz val="11"/>
        <rFont val="Calibri"/>
        <family val="2"/>
        <scheme val="minor"/>
      </rPr>
      <t xml:space="preserve">
Deposit Ref </t>
    </r>
  </si>
  <si>
    <r>
      <rPr>
        <b/>
        <sz val="11"/>
        <rFont val="Faruma"/>
      </rPr>
      <t>ތަފްޞީލް</t>
    </r>
    <r>
      <rPr>
        <b/>
        <sz val="11"/>
        <rFont val="Calibri"/>
        <family val="2"/>
        <scheme val="minor"/>
      </rPr>
      <t xml:space="preserve">
Description</t>
    </r>
  </si>
  <si>
    <r>
      <t xml:space="preserve">Deposit Form Number </t>
    </r>
    <r>
      <rPr>
        <sz val="11"/>
        <rFont val="Faruma"/>
      </rPr>
      <t>ޑިޕޮސިޓް ފޯރމް ނަމްބަރު</t>
    </r>
  </si>
  <si>
    <r>
      <rPr>
        <b/>
        <sz val="11"/>
        <rFont val="Faruma"/>
      </rPr>
      <t>ޢަދަދު (ރ.)</t>
    </r>
    <r>
      <rPr>
        <b/>
        <sz val="11"/>
        <rFont val="Calibri"/>
        <family val="2"/>
        <scheme val="minor"/>
      </rPr>
      <t xml:space="preserve">
Amount in MVR</t>
    </r>
  </si>
  <si>
    <t>Sn</t>
  </si>
  <si>
    <t>Batch 2</t>
  </si>
  <si>
    <t>Batch 3</t>
  </si>
  <si>
    <t>Batch 5</t>
  </si>
  <si>
    <t>Batch 4</t>
  </si>
  <si>
    <t>Batch 6</t>
  </si>
  <si>
    <t>Batch 7</t>
  </si>
  <si>
    <t>Batch 8</t>
  </si>
  <si>
    <t>Batch 9</t>
  </si>
  <si>
    <t>Batch 10</t>
  </si>
  <si>
    <t>Batch 11</t>
  </si>
  <si>
    <t>Batch 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</si>
  <si>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</si>
  <si>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</si>
  <si>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</si>
  <si>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</si>
  <si>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</si>
  <si>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</si>
  <si>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</si>
  <si>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</si>
  <si>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</si>
  <si>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</si>
  <si>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</si>
  <si>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</si>
  <si>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r>
      <rPr>
        <b/>
        <sz val="11"/>
        <rFont val="Faruma"/>
      </rPr>
      <t>ބެޗް #</t>
    </r>
    <r>
      <rPr>
        <b/>
        <sz val="11"/>
        <rFont val="Calibri"/>
        <family val="2"/>
        <scheme val="minor"/>
      </rPr>
      <t xml:space="preserve">
Batch. No</t>
    </r>
  </si>
  <si>
    <r>
      <rPr>
        <b/>
        <sz val="11"/>
        <rFont val="Faruma"/>
      </rPr>
      <t>ޗެކުގެ ޢަދަދު</t>
    </r>
    <r>
      <rPr>
        <b/>
        <sz val="11"/>
        <rFont val="Calibri"/>
        <family val="2"/>
        <scheme val="minor"/>
      </rPr>
      <t xml:space="preserve">
No. of Chq</t>
    </r>
  </si>
  <si>
    <r>
      <rPr>
        <b/>
        <sz val="16"/>
        <color theme="1"/>
        <rFont val="Faruma"/>
      </rPr>
      <t xml:space="preserve"> ޗެކުތަކުގެ ތަފްޞީލް</t>
    </r>
    <r>
      <rPr>
        <b/>
        <sz val="16"/>
        <color theme="1"/>
        <rFont val="Calibri"/>
        <family val="2"/>
        <scheme val="minor"/>
      </rPr>
      <t xml:space="preserve"> - CHEQUE DETAILS</t>
    </r>
  </si>
  <si>
    <r>
      <rPr>
        <b/>
        <sz val="11"/>
        <rFont val="Faruma"/>
      </rPr>
      <t>ޖީއެލް ކޯޑް</t>
    </r>
    <r>
      <rPr>
        <b/>
        <sz val="11"/>
        <rFont val="Calibri"/>
        <family val="2"/>
        <scheme val="minor"/>
      </rPr>
      <t xml:space="preserve">
G/L Code</t>
    </r>
  </si>
  <si>
    <r>
      <t xml:space="preserve">ކޮސްޓް ސެންޓަރ
</t>
    </r>
    <r>
      <rPr>
        <b/>
        <sz val="11"/>
        <rFont val="Calibri"/>
        <family val="2"/>
        <scheme val="minor"/>
      </rPr>
      <t>Cost Centre</t>
    </r>
  </si>
  <si>
    <r>
      <t xml:space="preserve">ޕްރޮޖެކްޓް
</t>
    </r>
    <r>
      <rPr>
        <b/>
        <sz val="11"/>
        <rFont val="Calibri"/>
        <family val="2"/>
        <scheme val="minor"/>
      </rPr>
      <t>WBS/Project</t>
    </r>
  </si>
  <si>
    <t>Bus.Area</t>
  </si>
  <si>
    <t>Main</t>
  </si>
  <si>
    <t>HBL</t>
  </si>
  <si>
    <t>MCB</t>
  </si>
  <si>
    <t>BOC</t>
  </si>
  <si>
    <t>Transaction type</t>
  </si>
  <si>
    <t>Total line items</t>
  </si>
  <si>
    <t>Habib Bank Limited</t>
  </si>
  <si>
    <t>HongKong and Shanghai Banking Corporation Limited</t>
  </si>
  <si>
    <t>Mauritius Commercial Bank Limited</t>
  </si>
  <si>
    <t>Bank of Ceylon</t>
  </si>
  <si>
    <t>Batch 13</t>
  </si>
  <si>
    <t>ޗެކްތަކުގެ އަދަދާއި ޖުމްލަ</t>
  </si>
  <si>
    <t>B13</t>
  </si>
  <si>
    <t>Cash amount</t>
  </si>
  <si>
    <t>Cheque amount</t>
  </si>
  <si>
    <t>Total amount</t>
  </si>
  <si>
    <t>Batch 14</t>
  </si>
  <si>
    <t>B14</t>
  </si>
  <si>
    <t>B01-01</t>
  </si>
  <si>
    <t>B01-02</t>
  </si>
  <si>
    <t>B01-03</t>
  </si>
  <si>
    <t>B01-04</t>
  </si>
  <si>
    <t>B01-05</t>
  </si>
  <si>
    <t>B01-06</t>
  </si>
  <si>
    <t>B01-07</t>
  </si>
  <si>
    <t>B01-08</t>
  </si>
  <si>
    <t>B01-09</t>
  </si>
  <si>
    <t>B01-10</t>
  </si>
  <si>
    <t>B01-11</t>
  </si>
  <si>
    <t>B01-12</t>
  </si>
  <si>
    <t>B01-13</t>
  </si>
  <si>
    <t>B01-14</t>
  </si>
  <si>
    <t>B01-15</t>
  </si>
  <si>
    <t>B02-01</t>
  </si>
  <si>
    <t>B02-02</t>
  </si>
  <si>
    <t>B02-03</t>
  </si>
  <si>
    <t>B02-04</t>
  </si>
  <si>
    <t>B02-05</t>
  </si>
  <si>
    <t>B02-06</t>
  </si>
  <si>
    <t>B02-07</t>
  </si>
  <si>
    <t>B02-08</t>
  </si>
  <si>
    <t>B02-09</t>
  </si>
  <si>
    <t>B02-10</t>
  </si>
  <si>
    <t>B02-11</t>
  </si>
  <si>
    <t>B02-12</t>
  </si>
  <si>
    <t>B02-13</t>
  </si>
  <si>
    <t>B02-14</t>
  </si>
  <si>
    <t>B02-15</t>
  </si>
  <si>
    <t>B03-01</t>
  </si>
  <si>
    <t>B03-02</t>
  </si>
  <si>
    <t>B03-03</t>
  </si>
  <si>
    <t>B03-04</t>
  </si>
  <si>
    <t>B03-05</t>
  </si>
  <si>
    <t>B03-06</t>
  </si>
  <si>
    <t>B03-07</t>
  </si>
  <si>
    <t>B03-08</t>
  </si>
  <si>
    <t>B03-09</t>
  </si>
  <si>
    <t>B03-10</t>
  </si>
  <si>
    <t>B03-11</t>
  </si>
  <si>
    <t>B03-12</t>
  </si>
  <si>
    <t>B03-13</t>
  </si>
  <si>
    <t>B03-14</t>
  </si>
  <si>
    <t>B03-15</t>
  </si>
  <si>
    <t>B04-01</t>
  </si>
  <si>
    <t>B04-02</t>
  </si>
  <si>
    <t>B04-03</t>
  </si>
  <si>
    <t>B04-04</t>
  </si>
  <si>
    <t>B04-05</t>
  </si>
  <si>
    <t>B04-06</t>
  </si>
  <si>
    <t>B04-07</t>
  </si>
  <si>
    <t>B04-08</t>
  </si>
  <si>
    <t>B04-09</t>
  </si>
  <si>
    <t>B04-10</t>
  </si>
  <si>
    <t>B04-11</t>
  </si>
  <si>
    <t>B04-12</t>
  </si>
  <si>
    <t>B04-13</t>
  </si>
  <si>
    <t>B04-14</t>
  </si>
  <si>
    <t>B04-15</t>
  </si>
  <si>
    <t>B05-01</t>
  </si>
  <si>
    <t>B05-02</t>
  </si>
  <si>
    <t>B05-03</t>
  </si>
  <si>
    <t>B05-04</t>
  </si>
  <si>
    <t>B05-05</t>
  </si>
  <si>
    <t>B05-06</t>
  </si>
  <si>
    <t>B05-07</t>
  </si>
  <si>
    <t>B05-08</t>
  </si>
  <si>
    <t>B05-09</t>
  </si>
  <si>
    <t>B05-10</t>
  </si>
  <si>
    <t>B05-11</t>
  </si>
  <si>
    <t>B05-12</t>
  </si>
  <si>
    <t>B05-13</t>
  </si>
  <si>
    <t>B05-14</t>
  </si>
  <si>
    <t>B05-15</t>
  </si>
  <si>
    <t>B06-01</t>
  </si>
  <si>
    <t>B06-02</t>
  </si>
  <si>
    <t>B06-03</t>
  </si>
  <si>
    <t>B06-04</t>
  </si>
  <si>
    <t>B06-05</t>
  </si>
  <si>
    <t>B06-06</t>
  </si>
  <si>
    <t>B06-07</t>
  </si>
  <si>
    <t>B06-08</t>
  </si>
  <si>
    <t>B06-09</t>
  </si>
  <si>
    <t>B06-10</t>
  </si>
  <si>
    <t>B06-11</t>
  </si>
  <si>
    <t>B06-12</t>
  </si>
  <si>
    <t>B06-13</t>
  </si>
  <si>
    <t>B06-14</t>
  </si>
  <si>
    <t>B06-15</t>
  </si>
  <si>
    <t>B07-01</t>
  </si>
  <si>
    <t>B07-02</t>
  </si>
  <si>
    <t>B07-03</t>
  </si>
  <si>
    <t>B07-04</t>
  </si>
  <si>
    <t>B07-05</t>
  </si>
  <si>
    <t>B07-06</t>
  </si>
  <si>
    <t>B07-07</t>
  </si>
  <si>
    <t>B07-08</t>
  </si>
  <si>
    <t>B07-09</t>
  </si>
  <si>
    <t>B07-10</t>
  </si>
  <si>
    <t>B07-11</t>
  </si>
  <si>
    <t>B07-12</t>
  </si>
  <si>
    <t>B07-13</t>
  </si>
  <si>
    <t>B07-14</t>
  </si>
  <si>
    <t>B07-15</t>
  </si>
  <si>
    <t>B08-01</t>
  </si>
  <si>
    <t>B08-02</t>
  </si>
  <si>
    <t>B08-03</t>
  </si>
  <si>
    <t>B08-04</t>
  </si>
  <si>
    <t>B08-05</t>
  </si>
  <si>
    <t>B08-06</t>
  </si>
  <si>
    <t>B08-07</t>
  </si>
  <si>
    <t>B08-08</t>
  </si>
  <si>
    <t>B08-09</t>
  </si>
  <si>
    <t>B08-10</t>
  </si>
  <si>
    <t>B08-11</t>
  </si>
  <si>
    <t>B08-12</t>
  </si>
  <si>
    <t>B08-13</t>
  </si>
  <si>
    <t>B08-14</t>
  </si>
  <si>
    <t>B08-15</t>
  </si>
  <si>
    <t>B09-01</t>
  </si>
  <si>
    <t>B09-02</t>
  </si>
  <si>
    <t>B09-03</t>
  </si>
  <si>
    <t>B09-04</t>
  </si>
  <si>
    <t>B09-05</t>
  </si>
  <si>
    <t>B09-06</t>
  </si>
  <si>
    <t>B09-07</t>
  </si>
  <si>
    <t>B09-08</t>
  </si>
  <si>
    <t>B09-09</t>
  </si>
  <si>
    <t>B09-10</t>
  </si>
  <si>
    <t>B09-11</t>
  </si>
  <si>
    <t>B09-12</t>
  </si>
  <si>
    <t>B09-13</t>
  </si>
  <si>
    <t>B09-14</t>
  </si>
  <si>
    <t>B09-15</t>
  </si>
  <si>
    <t>B10-01</t>
  </si>
  <si>
    <t>B10-02</t>
  </si>
  <si>
    <t>B10-03</t>
  </si>
  <si>
    <t>B10-04</t>
  </si>
  <si>
    <t>B10-05</t>
  </si>
  <si>
    <t>B10-06</t>
  </si>
  <si>
    <t>B10-07</t>
  </si>
  <si>
    <t>B10-08</t>
  </si>
  <si>
    <t>B10-09</t>
  </si>
  <si>
    <t>B10-10</t>
  </si>
  <si>
    <t>B10-11</t>
  </si>
  <si>
    <t>B10-12</t>
  </si>
  <si>
    <t>B10-13</t>
  </si>
  <si>
    <t>B10-14</t>
  </si>
  <si>
    <t>B10-15</t>
  </si>
  <si>
    <t>B11-01</t>
  </si>
  <si>
    <t>B11-02</t>
  </si>
  <si>
    <t>B11-03</t>
  </si>
  <si>
    <t>B11-04</t>
  </si>
  <si>
    <t>B11-05</t>
  </si>
  <si>
    <t>B11-06</t>
  </si>
  <si>
    <t>B11-07</t>
  </si>
  <si>
    <t>B11-08</t>
  </si>
  <si>
    <t>B11-09</t>
  </si>
  <si>
    <t>B11-10</t>
  </si>
  <si>
    <t>B11-11</t>
  </si>
  <si>
    <t>B11-12</t>
  </si>
  <si>
    <t>B11-13</t>
  </si>
  <si>
    <t>B11-14</t>
  </si>
  <si>
    <t>B11-15</t>
  </si>
  <si>
    <t>B12-01</t>
  </si>
  <si>
    <t>B12-02</t>
  </si>
  <si>
    <t>B12-03</t>
  </si>
  <si>
    <t>B12-04</t>
  </si>
  <si>
    <t>B12-05</t>
  </si>
  <si>
    <t>B12-06</t>
  </si>
  <si>
    <t>B12-07</t>
  </si>
  <si>
    <t>B12-08</t>
  </si>
  <si>
    <t>B12-09</t>
  </si>
  <si>
    <t>B12-10</t>
  </si>
  <si>
    <t>B12-11</t>
  </si>
  <si>
    <t>B12-12</t>
  </si>
  <si>
    <t>B12-13</t>
  </si>
  <si>
    <t>B12-14</t>
  </si>
  <si>
    <t>B12-15</t>
  </si>
  <si>
    <t>B13-01</t>
  </si>
  <si>
    <t>B13-02</t>
  </si>
  <si>
    <t>B13-03</t>
  </si>
  <si>
    <t>B13-04</t>
  </si>
  <si>
    <t>B13-05</t>
  </si>
  <si>
    <t>B13-06</t>
  </si>
  <si>
    <t>B13-07</t>
  </si>
  <si>
    <t>B13-08</t>
  </si>
  <si>
    <t>B13-09</t>
  </si>
  <si>
    <t>B13-10</t>
  </si>
  <si>
    <t>B13-11</t>
  </si>
  <si>
    <t>B13-12</t>
  </si>
  <si>
    <t>B13-13</t>
  </si>
  <si>
    <t>B13-14</t>
  </si>
  <si>
    <t>B13-15</t>
  </si>
  <si>
    <t>B14-01</t>
  </si>
  <si>
    <t>B14-02</t>
  </si>
  <si>
    <t>B14-03</t>
  </si>
  <si>
    <t>B14-04</t>
  </si>
  <si>
    <t>B14-05</t>
  </si>
  <si>
    <t>B14-06</t>
  </si>
  <si>
    <t>B14-07</t>
  </si>
  <si>
    <t>B14-08</t>
  </si>
  <si>
    <t>B14-09</t>
  </si>
  <si>
    <t>B14-10</t>
  </si>
  <si>
    <t>B14-11</t>
  </si>
  <si>
    <t>B14-12</t>
  </si>
  <si>
    <t>B14-13</t>
  </si>
  <si>
    <t>B14-14</t>
  </si>
  <si>
    <t>B14-15</t>
  </si>
  <si>
    <t xml:space="preserve">PUBLIC BANK ACCOUNT   </t>
  </si>
  <si>
    <t>Paid in to the CREDIT of:</t>
  </si>
  <si>
    <r>
      <t>:</t>
    </r>
    <r>
      <rPr>
        <sz val="11"/>
        <rFont val="Faruma"/>
      </rPr>
      <t>ޗެކްތަކުގެ ޖުމްލަ</t>
    </r>
    <r>
      <rPr>
        <sz val="11"/>
        <rFont val="Calibri"/>
        <family val="2"/>
        <scheme val="minor"/>
      </rPr>
      <t xml:space="preserve"> Bank Cheques Total</t>
    </r>
  </si>
  <si>
    <t>mma cheque</t>
  </si>
  <si>
    <t>bank cheque</t>
  </si>
  <si>
    <t>main</t>
  </si>
  <si>
    <t>cash</t>
  </si>
  <si>
    <t>cheque</t>
  </si>
  <si>
    <r>
      <t xml:space="preserve">Local bank cheques subject to realisation - </t>
    </r>
    <r>
      <rPr>
        <sz val="11"/>
        <color theme="1"/>
        <rFont val="Faruma"/>
      </rPr>
      <t>ލޯކަލް ބޭންކް ޗެކްތަކަށް ކްރެޑިޓް ދެވޭނީ ކްލިއަރވުމުން</t>
    </r>
  </si>
  <si>
    <t>Batch 15</t>
  </si>
  <si>
    <t>B15-01</t>
  </si>
  <si>
    <t>B15-02</t>
  </si>
  <si>
    <t>B15-03</t>
  </si>
  <si>
    <t>B15-04</t>
  </si>
  <si>
    <t>B15-05</t>
  </si>
  <si>
    <t>B15-06</t>
  </si>
  <si>
    <t>B15-07</t>
  </si>
  <si>
    <t>B15-08</t>
  </si>
  <si>
    <t>B15-09</t>
  </si>
  <si>
    <t>B15-10</t>
  </si>
  <si>
    <t>B15-11</t>
  </si>
  <si>
    <t>B15-12</t>
  </si>
  <si>
    <t>B15-13</t>
  </si>
  <si>
    <t>B15-14</t>
  </si>
  <si>
    <t>B15-15</t>
  </si>
  <si>
    <t>B15-16</t>
  </si>
  <si>
    <t>B15-17</t>
  </si>
  <si>
    <t>B15-18</t>
  </si>
  <si>
    <t>B15-19</t>
  </si>
  <si>
    <t>B15-20</t>
  </si>
  <si>
    <t>B15-21</t>
  </si>
  <si>
    <t>B15-22</t>
  </si>
  <si>
    <t>B15-23</t>
  </si>
  <si>
    <t>B15-24</t>
  </si>
  <si>
    <t>B15-25</t>
  </si>
  <si>
    <t>B15-26</t>
  </si>
  <si>
    <t>B15-27</t>
  </si>
  <si>
    <t>B15-28</t>
  </si>
  <si>
    <t>B15-29</t>
  </si>
  <si>
    <t>B15-30</t>
  </si>
  <si>
    <t>B15-31</t>
  </si>
  <si>
    <t>B15-32</t>
  </si>
  <si>
    <t>B15-33</t>
  </si>
  <si>
    <t>B15-34</t>
  </si>
  <si>
    <t>B15-35</t>
  </si>
  <si>
    <t>B15-36</t>
  </si>
  <si>
    <t>B15-37</t>
  </si>
  <si>
    <t>B15-38</t>
  </si>
  <si>
    <t>B15-39</t>
  </si>
  <si>
    <t>B15-40</t>
  </si>
  <si>
    <t>B15-41</t>
  </si>
  <si>
    <t>B15-42</t>
  </si>
  <si>
    <t>B15-43</t>
  </si>
  <si>
    <t>B15-44</t>
  </si>
  <si>
    <t>B15-45</t>
  </si>
  <si>
    <t>B15-46</t>
  </si>
  <si>
    <t>B15-47</t>
  </si>
  <si>
    <t>B15-48</t>
  </si>
  <si>
    <t>B15-49</t>
  </si>
  <si>
    <t>B15-50</t>
  </si>
  <si>
    <t>B15-51</t>
  </si>
  <si>
    <t>B15-52</t>
  </si>
  <si>
    <t>B15-53</t>
  </si>
  <si>
    <t>B15-54</t>
  </si>
  <si>
    <t>B15-55</t>
  </si>
  <si>
    <t>B15-56</t>
  </si>
  <si>
    <t>B15-57</t>
  </si>
  <si>
    <t>B15-58</t>
  </si>
  <si>
    <t>B15-59</t>
  </si>
  <si>
    <t>B15-60</t>
  </si>
  <si>
    <t>B15-61</t>
  </si>
  <si>
    <t>B15-62</t>
  </si>
  <si>
    <t>B15-63</t>
  </si>
  <si>
    <t>B15-64</t>
  </si>
  <si>
    <t>B15-65</t>
  </si>
  <si>
    <t>B15-66</t>
  </si>
  <si>
    <t>B15-67</t>
  </si>
  <si>
    <t>B15-68</t>
  </si>
  <si>
    <t>B15-69</t>
  </si>
  <si>
    <t>B15-70</t>
  </si>
  <si>
    <t>B15-71</t>
  </si>
  <si>
    <t>B15-72</t>
  </si>
  <si>
    <t>B15-73</t>
  </si>
  <si>
    <t>B15-74</t>
  </si>
  <si>
    <t>B15-75</t>
  </si>
  <si>
    <t>B15-76</t>
  </si>
  <si>
    <t>B15-77</t>
  </si>
  <si>
    <t>B15-78</t>
  </si>
  <si>
    <t>B15-79</t>
  </si>
  <si>
    <t>B15-80</t>
  </si>
  <si>
    <t>B15-81</t>
  </si>
  <si>
    <t>B15-82</t>
  </si>
  <si>
    <t>B15-83</t>
  </si>
  <si>
    <t>B15-84</t>
  </si>
  <si>
    <t>B15-85</t>
  </si>
  <si>
    <t>B15-86</t>
  </si>
  <si>
    <t>B15-87</t>
  </si>
  <si>
    <t>B15-88</t>
  </si>
  <si>
    <t>B15-89</t>
  </si>
  <si>
    <t>B15-90</t>
  </si>
  <si>
    <t>B15</t>
  </si>
  <si>
    <t>ނަޤުދު ފައިސާގެ ޖުމްލަ ޢަދަދު:</t>
  </si>
  <si>
    <t>ފައިސާގެ މުޅި ޖުމްލަ ޢަދަދު:</t>
  </si>
  <si>
    <t>Cash</t>
  </si>
  <si>
    <t>Cheques</t>
  </si>
  <si>
    <t>Total</t>
  </si>
  <si>
    <r>
      <t xml:space="preserve">Total </t>
    </r>
    <r>
      <rPr>
        <b/>
        <sz val="11"/>
        <rFont val="Faruma"/>
      </rPr>
      <t>ޖުމްލަ</t>
    </r>
  </si>
  <si>
    <r>
      <t>:</t>
    </r>
    <r>
      <rPr>
        <sz val="11"/>
        <rFont val="Faruma"/>
      </rPr>
      <t>ޗެކްތަކުގެ ޖުމްލަ</t>
    </r>
    <r>
      <rPr>
        <sz val="11"/>
        <rFont val="Calibri"/>
        <family val="2"/>
        <scheme val="minor"/>
      </rPr>
      <t xml:space="preserve">  MMA Cheques Total</t>
    </r>
  </si>
  <si>
    <t>ޗެކްތަކުގެ ޖުމްލަ ޢަދަދު:</t>
  </si>
  <si>
    <t>ޖަމާކުރާ ޗެކުގެ ޢަދަދު 15 އަށްވުރެ ގިނަނަމަ ބާކޯޑު ޖެހިފައިވާ ސަޕްލިމެންޓަރީ ޗެކް-ފޯރމް(ތައް) ހުށަހަޅުއްވަން ވާނެއެވެ.</t>
  </si>
  <si>
    <t>For deposits involving more than 15 cheques, the bar-coded supplementary cheque-form(s) must be produced</t>
  </si>
  <si>
    <t>ޕަބްލިކް ބޭންކް އ/ކ-ޑިޕޮސިޓް ކްލިއަރިން އިން (ޗެކް)</t>
  </si>
  <si>
    <t>ޕަބްލިކް ބޭންކް އ/ކ-ޑިޕޮސިޓް ކްލިއަރިން އިން (ކޭޝް)</t>
  </si>
  <si>
    <t>Deposit Data Entry Form for Agency's Use</t>
  </si>
  <si>
    <t>ޑިޕޮސިޓް ޑޭޓާ އެންޓްރީ ފޯރމް (ޖަމާކުރާ އޮފީހުގެ ބޭނުމަށް)</t>
  </si>
  <si>
    <t>Insert any new records in the appropriate place(s) before the black line.</t>
  </si>
  <si>
    <r>
      <rPr>
        <b/>
        <sz val="11"/>
        <rFont val="Calibri"/>
        <family val="2"/>
        <scheme val="minor"/>
      </rPr>
      <t>2.</t>
    </r>
    <r>
      <rPr>
        <b/>
        <sz val="11"/>
        <rFont val="Faruma"/>
      </rPr>
      <t xml:space="preserve"> ޖަމާކުރާ އޮފީހުގެ ހިސާބުތަކުގައި "ކްރެޑިޓް" ކުރާ ޖީ.އެލް. ކޯޑް(ތައް)  </t>
    </r>
    <r>
      <rPr>
        <b/>
        <sz val="11"/>
        <rFont val="Calibri"/>
        <family val="2"/>
        <scheme val="minor"/>
      </rPr>
      <t>GL item(s) credited in the agency's books of accounts</t>
    </r>
    <r>
      <rPr>
        <b/>
        <sz val="11"/>
        <rFont val="Faruma"/>
      </rPr>
      <t xml:space="preserve">  </t>
    </r>
  </si>
  <si>
    <r>
      <t xml:space="preserve">3. ޖަމާކުރާ އޮފީހުގެ ހިސާބުތަކުގައި "ޑެބިޓް" ކުރާ ޖީ.އެލް. ކޯޑް(ތައް)  </t>
    </r>
    <r>
      <rPr>
        <b/>
        <sz val="11"/>
        <rFont val="Calibri"/>
        <family val="2"/>
        <scheme val="minor"/>
      </rPr>
      <t>GL item(s) debited in the agency's books of accounts</t>
    </r>
    <r>
      <rPr>
        <b/>
        <sz val="11"/>
        <rFont val="Faruma"/>
      </rPr>
      <t xml:space="preserve">  </t>
    </r>
  </si>
  <si>
    <r>
      <rPr>
        <sz val="11"/>
        <rFont val="Calibri"/>
        <family val="2"/>
        <scheme val="minor"/>
      </rPr>
      <t>Total Cheques</t>
    </r>
    <r>
      <rPr>
        <sz val="11"/>
        <rFont val="Faruma"/>
      </rPr>
      <t xml:space="preserve"> ޗެކްތަކުގެ މުޅި ޖުމްލަ:</t>
    </r>
  </si>
  <si>
    <t>Total of Cheques in Words</t>
  </si>
  <si>
    <t>Total of Cash in Words</t>
  </si>
  <si>
    <r>
      <t xml:space="preserve">Cash/Credit Card Rcpts </t>
    </r>
    <r>
      <rPr>
        <sz val="11"/>
        <rFont val="Faruma"/>
      </rPr>
      <t>ކޭޝް/ކްރެޑިޓް ކާޑުން ލިބުނު</t>
    </r>
  </si>
  <si>
    <t>މި އިލެކްޓްރޯނިކް ޑިޕޮސިޓް ފޯރމް ބޭނުން ކުރެއްވުމުގެ ކުރިން:</t>
  </si>
  <si>
    <t>މި އިލެކްޓްރޯނިކް ޑިޕޮސިޓް ފޯރމް ފުރުއްވާނެ ގޮތް</t>
  </si>
  <si>
    <t>ފީލްޑް</t>
  </si>
  <si>
    <t>ޖަމާކުރާ އޮފީހުގެ ރިފަރެންސް</t>
  </si>
  <si>
    <t>ފުރުއްވާނީ ހަމައެކަނި ހުދުކުލައިގައިވާ ސެލްތަކެވެ.</t>
  </si>
  <si>
    <t>ހުދުކުލައިގައިވާ ސެލްތައް ފުރުއްވާނީ ތިރީގައި ބަޔާންކުރެވިފައިވާ ގޮތަށެވެ.</t>
  </si>
  <si>
    <t>ތާރީޚް</t>
  </si>
  <si>
    <t>މި ބައިގައި ޖައްސަވާނީ ޖަމާކުރާ ޢާމްދަނީ ލިބުނު ދުވަހުގެ ތާރީޚެވެ. މިގޮތުން ޢާމްދަނީ ބަލައިގަތް ކޮންމެ ދުވަހަކަށް ވަކި ފޯރމެއް ފުރުއްވަން ވާނެއެވެ.</t>
  </si>
  <si>
    <t>(ފައިސާގެ) ޢަދަދު</t>
  </si>
  <si>
    <t>މިގޮޅިތަކުގައި ޖައްސަވާނީ ނަޤުދު ފައިސާގެ ގޮތުގައި ޖަމާކުރައްވާ ނޫޓުތަކުގެ ޢަދަދެވެ.</t>
  </si>
  <si>
    <t>ވަކި ލާރި/ރުފިޔާ</t>
  </si>
  <si>
    <t>ޖަމާކުރާ އޮފީހުގެ ބޭނުމަށް</t>
  </si>
  <si>
    <t>މި ގޮޅިތަކުގައި ޖައްސަވާނީ ޖަމާކުރާ އޮފީހަކުން ފޯމު ޗެކް ކުރައްވާ ވެރިއެއްގެ ސޮއި، މަޤާމް އަދި އޮފީހުގެ ނަމެވެ.</t>
  </si>
  <si>
    <t>އ/ކ ނަމްބަރު</t>
  </si>
  <si>
    <t>މި ގޮޅީގައި ޖައްސަވާނީ ޖަމާކުރައްވާ ޗެކުގެ އެކައުންޓް ނަމްބަރެވެ. (ޗެކުގައިވާ ގޮތަށް)</t>
  </si>
  <si>
    <t>ބޭންކް</t>
  </si>
  <si>
    <t>މި ގޮޅީގައި ޖައްސަވާނީ ޗެކުގެ އެކައުންޓް ހުޅުވިފައިވާ ބޭންކްގެ ކޯޑެވެ. (ޑްރޮޕް-ޑައުން މެނޫއިން ރަނގަޅު ބޭންކް ނަންގަވާށެވެ)</t>
  </si>
  <si>
    <t>ޗެކް ނަމްބަރު</t>
  </si>
  <si>
    <t>މި ގޮޅީގައި ޖައްސަވާނީ ޗެކުގައިވާ ގޮތަށް ޗެކް ނަމްބަރެވެ.</t>
  </si>
  <si>
    <t>ފައިސާގެ ޢަދަދު (ރ.)</t>
  </si>
  <si>
    <t>މި ގޮޅީގައި ޖައްސަވާނީ ޗެކުގައިވާ ފައިސާގެ ޢަދަދެވެ. (ރުފިޔާއިން)</t>
  </si>
  <si>
    <t>ޖަމާކުރާ ޗެކްތަކުގެ ތަފްޞީލް (15 ޗެކަށްވުރެ އިތުރުވާނަމަ "އެކްސްޓްރާ ޗެކްސް" ޝީޓް ފުރުއްވަން ވާނެއެވެ. އެ ޝީޓްވެސް ފުރުއްވާނީ ތިރީގައިވާ ގޮތަށެވެ.)</t>
  </si>
  <si>
    <t>ހިމެނިފައިވާ ރަސީދުތައް</t>
  </si>
  <si>
    <t>ތައްޔާރު ކުރީ</t>
  </si>
  <si>
    <t>މި ބައިތަކުގައި ޖައްސަވާނީ ފޯމު ތައްޔާރު ކުރި ފަރާތުގެ ނަމާއި، ފޯން ނަމްބަރު، އީމެއިލް އެޑްރެސް އަދި ސޮޔެވެ.</t>
  </si>
  <si>
    <t>ޖަމާކުރާ އޮފީހުގެ ހިސާބުތަކުގައި "ކްރެޑިޓް" ކުރާ ޖީ.އެލް. ކޯޑް(ތައް)</t>
  </si>
  <si>
    <t>ޖީއެލް ކޯޑް</t>
  </si>
  <si>
    <t>ކްރެޑިޓް ކުރާ ޖީއެލް ކޯޑް</t>
  </si>
  <si>
    <t>ކޮސްޓް ސެންޓަރ</t>
  </si>
  <si>
    <t>ނިޞްބަތްވާ ކޮސްޓް ސެންޓަރ ނަމްބަރު</t>
  </si>
  <si>
    <t>ޕްރޮޖެކްޓް</t>
  </si>
  <si>
    <t>ފަންޑް</t>
  </si>
  <si>
    <t>ނިޞްބަތްވާ ފަންޑުގެ ކޯޑް</t>
  </si>
  <si>
    <t>ޢަދަދު (ރ.)</t>
  </si>
  <si>
    <t>މަތީގައި ބަޔާން ކުރެވުނު ޖީއެލް ކޯޑުގައި ރެކޯޑްކުރާ ޢަދަދު (ރުފިޔާއިން)</t>
  </si>
  <si>
    <t>ޕްރޮޖެކްޓަކާއިގުޅޭ މުޢާމަލާތެއް ނަމަ އެ ޕްރޮޖެކްޓަކަށް ދެވިފައިވާ ކޯޑް</t>
  </si>
  <si>
    <t>ނޯޓް: މި ބައިގައި ޢާންމުގޮތެއްގައި ޢާމްދަނީ ކޯޑްތައް ޖަހަންޖެހުނަސް، ޓްރާންސެކްޝަނަށް ބިނާކޮށް ޚަރަދު ޖީއެލް ކޯޑްތައްވެސް ޖަހަން ޖެހިދާނެއެވެ. (މިސާލަކަށް އަނބުރާ ޖަމާކުރުން)</t>
  </si>
  <si>
    <t>ޖަމާކުރާ އޮފީހުގެ ހިސާބުތަކުގައި "ޑެބިޓް" ކުރާ ޖީ.އެލް. ކޯޑް(ތައް)</t>
  </si>
  <si>
    <t>މި ފޯރމު ޕްރިންޓް ކުރައްވާނީ:</t>
  </si>
  <si>
    <t>ޑޭޓާ އެންޓްރީ ޝީޓް</t>
  </si>
  <si>
    <t>އެކްސްޓްރާ ޗެކްސް</t>
  </si>
  <si>
    <t>ކޭޝް</t>
  </si>
  <si>
    <t>ޗެކް</t>
  </si>
  <si>
    <t>މި ވަރކްބުކްގައި ހިމެނޭ ޝީޓުތަކުގެ ތެރެއިން އޮފީސްތަކުން ފުރުއްވަން ޖެހޭނީ ހަމައެކަނި "ޑޭޓާ އެންޓްރީ" ޝީޓާއި (15 ޗެކަށްވުރެ ގިނަ ޗެކް ޖަމާކުރައްވާނަމަ)</t>
  </si>
  <si>
    <t xml:space="preserve"> "އެކްސްޓްރާ ޗެކްސް" ޝީޓެވެ.</t>
  </si>
  <si>
    <t xml:space="preserve">މި ބައިގައި ޖައްސަވާނީ އެ އޮފީހެއްގެ ބިޒްނަސް އޭރިއާ ނަމްބަރާއި ޖަމާކުރާ ފޯރމުގެ ސީރިއަލް ނަމްބަރެވެ. އެބިޒްނަސް އޭރިއާއެއްގެ ސީރިއަލް ނަމްބަރު </t>
  </si>
  <si>
    <t>ރިޕީޓްވިޔަދީގެން ނުވާނެއެވެ.</t>
  </si>
  <si>
    <t>ޖައްސަވާށެވެ.</t>
  </si>
  <si>
    <t xml:space="preserve">"ކޭޝް/ކްރެޑިޓް ކާޑުން ލިބުނު" </t>
  </si>
  <si>
    <t xml:space="preserve">ދެއްވާފައިވާ "މަރޗަންޓް ނަމްބަރ" އަދި ކާޑު މެދުވެރިކޮށް ލިބުނު ފައިސާގެ ޖުމްލައެވެ. </t>
  </si>
  <si>
    <t xml:space="preserve">ނޯޓް: މި ބައިގައި ޢާންމުގޮތެއްގައި ބޭންކާއިގުޅޭ ޖީއެލް ކޯޑްތައް ޖަހަންޖެހުނަސް، ޓްރާންސެކްޝަނަށް ބިނާކޮށް އެހެން ޖީއެލް ކޯޑްތައްވެސް ޖަހަން ޖެހިދާނެއެވެ. (މިކޯޑްތައް </t>
  </si>
  <si>
    <t xml:space="preserve">ބޭނުންކުރައްވަން ޖެހޭ އޮފީސްތަކަށް، މިނިސްޓްރީ އޮފް ފައިނޭންސް އެންޑް ޓްރެޜަރީގެ، ޕަބްލިކް އެކައުންޓްސް ޑިވިޜަނުން އަންގަވާނެއެވެ.) </t>
  </si>
  <si>
    <t>މި ފޯމުގައިވާ އެހެން ޝީޓެއް ބަދަލުކޮށްގެން ނުވަތަ ދެވިފައިވާ އިރުޝާދުތަކާއި ޚިލާފުވެގެން ލިބޭ ގެއްލުމަކަށް ޒިންމާވާންޖެހޭނީ އެކަމުގައި</t>
  </si>
  <si>
    <t xml:space="preserve"> އިހުމާލުވި މުވައްޒަފު ނުވަތަ މުވައްޒަފުންނެވެ.</t>
  </si>
  <si>
    <t>މި ފޯމުގައިވާ "ޑޭޓާ އެންޓްރީ" ޝީޓް ފުރުއްވުމުން މި ފޯމުގައިވާ "ކޭޝް" އަދި "ޗެކް" ޝީޓްތައް ހުންނާނީ ފުރިހަމަ ވެފައެވެ.</t>
  </si>
  <si>
    <t xml:space="preserve">(ހަމައެކަނި 15 ޗެކަށްވުރެ އިތުރުވާނަމަ) 3 ކޮޕީ - ޖަމާކުރާ އޮފީހަށް 1 ކޮޕީ، އެމް.އެމް.އޭ އަށް 2 ކޮޕީ. (އެމް.އެމް.އޭ.އިން </t>
  </si>
  <si>
    <t>ފިނޭންސް މިނިސްޓްރީ އަށް 1 ކޮޕީ ފޮނުވާނެއެވެ)</t>
  </si>
  <si>
    <t>އެ އޮފީހެއްގެ ރެކޯޑުގައި ބާއްވާ ކޮޕީގައިވެސް އެމް.އެމް.އޭ.އިން ފައިސާ ބަލައިގަތް ކަމުގެ ތައްގަނޑު ޖެހިފައި ހުންނަންވާނެއެވެ.</t>
  </si>
  <si>
    <t>މި އިލެކްޓްރޯނިކް ޑިޕޮސިޓް ފޯރމް ބޭނުން ކުރެއްވުމަށް:</t>
  </si>
  <si>
    <t>ފަރުމާ ވަރޜަން 2 އިންސްޓޯލް ކުރައްވަން ވާނެއެވެ.</t>
  </si>
  <si>
    <t>މައިކްރޯސޮފްޓް އެކްސެލް 2007 ނުވަތަ އެއަށްވުރެ ފަހުގެ ވަރޜަނެއް ބޭނުންވާނެއެވެ.</t>
  </si>
  <si>
    <t>ޑައުންލޯޑް ކުރެއްވި ޕެކޭޖުގައި ހިމެނޭ ބާރކޯޑު އިންސްޓޯލަރ އިންސްޓޯލް ކުރައްވާށެވެ. ( މި ކޮމްޕޯނަންޓް އިންސްޓޯލް ކުރައްވަންޖެހޭނީ ފޯމު ބޭނުންކުރައްވާ</t>
  </si>
  <si>
    <t xml:space="preserve"> ކޮންމެ ކޮމްޕިއުޓަރެއްގައި ވެސް އެންމެ ފަހަރަކުއެވެ)</t>
  </si>
  <si>
    <t>ފުރުއްވާނެ ގޮތް</t>
  </si>
  <si>
    <t>ނޯޓް: ކޮންމެ ޑިޕޮސިޓް ފޯރމެއްގެ ސޮފްޓްކޮޕީ އެއް (އެކްސެލް ފައިލް) pas@finance.gov.mv އަށް ފޮނުއްވަން ވާނެއެވެ.</t>
  </si>
  <si>
    <t>އަދި އެސް.އޭ.ޕީ.ގެ ޖެނެރަލް ލެޖަރ އެންޓްރީ ފަންކްޝަން ބޭނުންކުރައްވާ އޮފީސްތަކުން އެ ފޯރމެއްގައިވާ ތަފްޞީލް ސިސްޓަމަށް އަޅުއްވައި ޑިޕޮސިޓް ފޯރމުގެ ސްކޭން</t>
  </si>
  <si>
    <t>ކޮޕީއެއް އެޓޭޗް ކުރައްވަން ވާނެއެވެ.</t>
  </si>
  <si>
    <t>މި ގޮޅީގައި ޖައްސަވާނީ ނަގުދު ފައިސާގެ ގޮތުގައި ޖަމާކުރައްވާ ވަކިލާރި ނުވަތަ ރުފިޔާގެ ޖުމްލައެވެ. (2 ރުފިޔާ އާއި 1 ލާރިއާއި ދެމެދުގެ</t>
  </si>
  <si>
    <t xml:space="preserve"> ވަކިލާރި/ރުފިޔާގެ ޖުމްލަ ޖައްސަވާނީ މިތާގައެވެ.)</t>
  </si>
  <si>
    <t>ނޯޓް: ޗެކްތަކުގެ ތަފްޞީލް އެންޓަރ ކުރެއްވުމުގައި އެކި ބޭންކްތަކުގެ ޗެކްތައް ވަކިކޮށް ތަރުތީބު ކުރައްވަންވާނެއެވެ.</t>
  </si>
  <si>
    <t xml:space="preserve">މި ގޮޅީގައި ޖައްސަވާނީ ޖަމާކުރާ ފައިސާ ބަލައިގެންފައިވާ ރަސީދުތަކުގެ ނަމްބަރުތަކެވެ. ހުރިހާ ނަމްބަރެއް ވަކިވަކިން ނުޖެއްސެވެންޏާ ރޭންޖެއްގެގޮތުގައި </t>
  </si>
  <si>
    <t xml:space="preserve">މި ގޮޅި ފުރިހަމަކުރައްވާނީ ހަމައެކަނި ކޭޝް ކާޑު މެދުވެރިކޮށް ފައިސާ ބަލައިގަންނަ އޮފީސްތަކުންނެވެ. ހުސް ގޮޅިތަކުގައި ޖައްސަވާނީ ބޭންކުން އެ އޮފީހަކަށް </t>
  </si>
  <si>
    <t xml:space="preserve">1 ކޮޕީ </t>
  </si>
  <si>
    <t>3 ކޮޕީ - ޖަމާކުރާ އޮފީހަށް 1 ކޮޕީ، އެމް.އެމް.އޭ އަށް 1 ކޮޕީ، ފިނޭންސް މިނިސްޓްރީ އަށް 1 ކޮޕީ. (މި ޝީޓް ހުށަހަޅުއްވާނީ އެމް.އެމް.އޭ.ގެ ފައިސާ ބަލައިގަންނަ ކައުންޓަރަށެވެ.)</t>
  </si>
  <si>
    <t>3 ކޮޕީ - ޖަމާކުރާ އޮފީހަށް 1 ކޮޕީ، އެމް.އެމް.އޭ އަށް 1 ކޮޕީ، ފިނޭންސް މިނިސްޓްރީ އަށް 1 ކޮޕީ. (މި ޝީޓް ހުށަހަޅުއްވާނީ އެމް.އެމް.އޭ.ގެ ޗެކް ބަލައިގަންނަ ކައުންޓަރަށެވެ.)</t>
  </si>
  <si>
    <t>MIB</t>
  </si>
  <si>
    <t>Maldives Islamic Bank</t>
  </si>
  <si>
    <t>220301</t>
  </si>
  <si>
    <r>
      <rPr>
        <b/>
        <sz val="24"/>
        <rFont val="Faruma"/>
      </rPr>
      <t>ޔޫއެސް ޑޮލަރ ޖަމާކުރާ ފޯރމް</t>
    </r>
    <r>
      <rPr>
        <b/>
        <sz val="24"/>
        <rFont val="Calibri"/>
        <family val="2"/>
        <scheme val="minor"/>
      </rPr>
      <t xml:space="preserve"> USD DEPOSIT FORM</t>
    </r>
  </si>
  <si>
    <t>ޔޫއެސް ޑޮލަރ ޖަމާކުރާ ފޯރމް USD DEPOSIT FORM</t>
  </si>
  <si>
    <t>ޑޮލަރ ޖަމާކުރާ ފޯރމް USD DEPOSIT FORM</t>
  </si>
  <si>
    <r>
      <t>:</t>
    </r>
    <r>
      <rPr>
        <sz val="11"/>
        <rFont val="Faruma"/>
      </rPr>
      <t xml:space="preserve">ވަކި ސެންޓ/ޑޮލަރު </t>
    </r>
    <r>
      <rPr>
        <sz val="11"/>
        <rFont val="Calibri"/>
        <family val="2"/>
        <scheme val="minor"/>
      </rPr>
      <t>Coinage</t>
    </r>
  </si>
  <si>
    <r>
      <rPr>
        <b/>
        <sz val="11"/>
        <rFont val="Faruma"/>
      </rPr>
      <t>ފައިސާގެ ޢަދަދު (ޑ.)</t>
    </r>
    <r>
      <rPr>
        <b/>
        <sz val="11"/>
        <rFont val="Calibri"/>
        <family val="2"/>
        <scheme val="minor"/>
      </rPr>
      <t xml:space="preserve">
Amount in USD</t>
    </r>
  </si>
  <si>
    <r>
      <rPr>
        <b/>
        <sz val="11"/>
        <rFont val="Faruma"/>
      </rPr>
      <t>ޢަދަދު (ޑ.)</t>
    </r>
    <r>
      <rPr>
        <b/>
        <sz val="11"/>
        <rFont val="Calibri"/>
        <family val="2"/>
        <scheme val="minor"/>
      </rPr>
      <t xml:space="preserve">
Amount in USD</t>
    </r>
  </si>
  <si>
    <t>ފައިސާގެ ޢަދަދު (ޑ.)
Amount in USD</t>
  </si>
  <si>
    <t>:ވަކި ސެންޓ/ޑޮލަރު Coinage</t>
  </si>
  <si>
    <t>USD</t>
  </si>
  <si>
    <t>USD Deposit</t>
  </si>
  <si>
    <t>ސ.  ޑ.</t>
  </si>
  <si>
    <t>Version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</si>
</sst>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(* #,##0_);_(* \(#,##0\);_(* &quot;-&quot;??_);_(@_)"/>
    <numFmt numFmtId="165" formatCode="00"/>
    <numFmt numFmtId="166" formatCode="0.000"/>
    <numFmt numFmtId="167" formatCode="000"/>
    <numFmt numFmtId="168" formatCode="0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Faruma"/>
    </font>
    <font>
      <sz val="11"/>
      <name val="Calibri"/>
      <family val="2"/>
      <scheme val="minor"/>
    </font>
    <font>
      <sz val="11"/>
      <name val="Faruma"/>
    </font>
    <font>
      <sz val="16"/>
      <color theme="1"/>
      <name val="Faruma"/>
    </font>
    <font>
      <b/>
      <sz val="16"/>
      <color theme="1"/>
      <name val="Faruma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Faruma"/>
    </font>
    <font>
      <b/>
      <sz val="13"/>
      <name val="Calibri"/>
      <family val="2"/>
      <scheme val="minor"/>
    </font>
    <font>
      <b/>
      <sz val="12"/>
      <name val="Faruma"/>
    </font>
    <font>
      <b/>
      <sz val="20"/>
      <name val="Calibri"/>
      <family val="2"/>
      <scheme val="minor"/>
    </font>
    <font>
      <sz val="16"/>
      <name val="Faruma"/>
    </font>
    <font>
      <b/>
      <sz val="16"/>
      <name val="Faruma"/>
    </font>
    <font>
      <b/>
      <sz val="16"/>
      <name val="Calibri"/>
      <family val="2"/>
      <scheme val="minor"/>
    </font>
    <font>
      <b/>
      <sz val="15"/>
      <name val="Calibri"/>
      <family val="2"/>
      <scheme val="minor"/>
    </font>
    <font>
      <sz val="8"/>
      <name val="Calibri"/>
      <family val="2"/>
      <scheme val="minor"/>
    </font>
    <font>
      <b/>
      <sz val="14"/>
      <name val="Faruma"/>
    </font>
    <font>
      <b/>
      <sz val="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Faruma"/>
    </font>
    <font>
      <sz val="11"/>
      <color theme="0"/>
      <name val="Calibri"/>
      <family val="2"/>
      <scheme val="minor"/>
    </font>
    <font>
      <sz val="11"/>
      <color theme="0"/>
      <name val="Faruma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name val="Calibri"/>
      <family val="2"/>
      <scheme val="minor"/>
    </font>
    <font>
      <b/>
      <sz val="24"/>
      <name val="Faruma"/>
    </font>
    <font>
      <sz val="24"/>
      <color theme="1"/>
      <name val="Calibri"/>
      <family val="2"/>
      <scheme val="minor"/>
    </font>
    <font>
      <sz val="24"/>
      <name val="Calibri"/>
      <family val="2"/>
      <scheme val="minor"/>
    </font>
    <font>
      <sz val="12"/>
      <name val="Faruma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Faruma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B0F0"/>
      <name val="Faruma"/>
    </font>
    <font>
      <b/>
      <sz val="11"/>
      <color rgb="FFFF0000"/>
      <name val="Faruma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</cellStyleXfs>
  <cellXfs count="401">
    <xf numFmtId="0" fontId="0" fillId="0" borderId="0" xfId="0"/>
    <xf numFmtId="0" fontId="0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 applyProtection="1">
      <alignment vertical="center"/>
      <protection hidden="1"/>
    </xf>
    <xf numFmtId="0" fontId="0" fillId="0" borderId="0" xfId="0" applyFill="1" applyAlignment="1" applyProtection="1">
      <alignment vertical="center"/>
      <protection hidden="1"/>
    </xf>
    <xf numFmtId="0" fontId="8" fillId="0" borderId="0" xfId="0" applyFont="1" applyFill="1" applyAlignment="1" applyProtection="1">
      <alignment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4" fontId="0" fillId="0" borderId="0" xfId="0" applyNumberFormat="1" applyFill="1" applyBorder="1" applyAlignment="1" applyProtection="1">
      <alignment vertical="center"/>
      <protection hidden="1"/>
    </xf>
    <xf numFmtId="0" fontId="7" fillId="2" borderId="23" xfId="0" applyFont="1" applyFill="1" applyBorder="1" applyAlignment="1" applyProtection="1">
      <alignment horizontal="left" vertical="center" indent="1" readingOrder="2"/>
      <protection hidden="1"/>
    </xf>
    <xf numFmtId="0" fontId="7" fillId="2" borderId="32" xfId="0" applyFont="1" applyFill="1" applyBorder="1" applyAlignment="1" applyProtection="1">
      <alignment horizontal="left" vertical="center" indent="1" readingOrder="2"/>
      <protection hidden="1"/>
    </xf>
    <xf numFmtId="43" fontId="0" fillId="0" borderId="0" xfId="0" applyNumberFormat="1" applyFill="1" applyAlignment="1" applyProtection="1">
      <alignment vertical="center"/>
      <protection hidden="1"/>
    </xf>
    <xf numFmtId="0" fontId="12" fillId="0" borderId="0" xfId="0" applyFont="1" applyFill="1" applyAlignment="1" applyProtection="1">
      <alignment vertical="center"/>
      <protection hidden="1"/>
    </xf>
    <xf numFmtId="0" fontId="6" fillId="2" borderId="0" xfId="0" applyFont="1" applyFill="1" applyAlignment="1" applyProtection="1">
      <alignment horizontal="left" vertical="center"/>
      <protection hidden="1"/>
    </xf>
    <xf numFmtId="0" fontId="3" fillId="0" borderId="0" xfId="0" applyFont="1" applyFill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1" fillId="5" borderId="27" xfId="0" applyNumberFormat="1" applyFont="1" applyFill="1" applyBorder="1" applyAlignment="1" applyProtection="1">
      <alignment horizontal="center" vertical="center"/>
      <protection hidden="1"/>
    </xf>
    <xf numFmtId="49" fontId="0" fillId="0" borderId="0" xfId="0" applyNumberFormat="1" applyAlignment="1" applyProtection="1">
      <alignment vertical="center"/>
      <protection hidden="1"/>
    </xf>
    <xf numFmtId="43" fontId="0" fillId="0" borderId="0" xfId="0" applyNumberFormat="1" applyAlignment="1" applyProtection="1">
      <alignment vertical="center"/>
      <protection hidden="1"/>
    </xf>
    <xf numFmtId="43" fontId="0" fillId="0" borderId="0" xfId="1" applyNumberFormat="1" applyFont="1" applyAlignment="1" applyProtection="1">
      <alignment vertical="center"/>
      <protection hidden="1"/>
    </xf>
    <xf numFmtId="0" fontId="0" fillId="0" borderId="0" xfId="0" applyNumberFormat="1" applyAlignment="1" applyProtection="1">
      <alignment vertical="center"/>
      <protection hidden="1"/>
    </xf>
    <xf numFmtId="43" fontId="0" fillId="0" borderId="27" xfId="1" applyFont="1" applyBorder="1" applyAlignment="1" applyProtection="1">
      <alignment vertical="center"/>
      <protection hidden="1"/>
    </xf>
    <xf numFmtId="0" fontId="0" fillId="0" borderId="27" xfId="0" applyNumberFormat="1" applyBorder="1" applyAlignment="1" applyProtection="1">
      <alignment vertical="center"/>
      <protection hidden="1"/>
    </xf>
    <xf numFmtId="49" fontId="0" fillId="0" borderId="27" xfId="0" applyNumberFormat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vertical="center"/>
      <protection hidden="1"/>
    </xf>
    <xf numFmtId="0" fontId="6" fillId="2" borderId="0" xfId="0" applyFont="1" applyFill="1" applyAlignment="1" applyProtection="1">
      <alignment vertical="center"/>
      <protection hidden="1"/>
    </xf>
    <xf numFmtId="0" fontId="15" fillId="2" borderId="0" xfId="0" applyFont="1" applyFill="1" applyAlignment="1" applyProtection="1">
      <alignment horizontal="centerContinuous" vertical="center"/>
      <protection hidden="1"/>
    </xf>
    <xf numFmtId="0" fontId="17" fillId="2" borderId="0" xfId="0" applyFont="1" applyFill="1" applyAlignment="1" applyProtection="1">
      <alignment horizontal="centerContinuous" vertical="center"/>
      <protection hidden="1"/>
    </xf>
    <xf numFmtId="0" fontId="17" fillId="2" borderId="0" xfId="0" applyFont="1" applyFill="1" applyAlignment="1" applyProtection="1">
      <alignment vertical="center"/>
      <protection hidden="1"/>
    </xf>
    <xf numFmtId="0" fontId="18" fillId="0" borderId="0" xfId="0" applyFont="1" applyFill="1" applyAlignment="1" applyProtection="1">
      <alignment vertical="center"/>
      <protection hidden="1"/>
    </xf>
    <xf numFmtId="0" fontId="18" fillId="2" borderId="0" xfId="0" applyFont="1" applyFill="1" applyAlignment="1" applyProtection="1">
      <alignment vertical="center"/>
      <protection hidden="1"/>
    </xf>
    <xf numFmtId="0" fontId="19" fillId="2" borderId="0" xfId="0" applyFont="1" applyFill="1" applyAlignment="1" applyProtection="1">
      <alignment horizontal="centerContinuous" vertical="center"/>
      <protection hidden="1"/>
    </xf>
    <xf numFmtId="0" fontId="19" fillId="2" borderId="0" xfId="0" applyFont="1" applyFill="1" applyAlignment="1" applyProtection="1">
      <alignment vertical="center"/>
      <protection hidden="1"/>
    </xf>
    <xf numFmtId="0" fontId="20" fillId="2" borderId="0" xfId="0" applyFont="1" applyFill="1" applyAlignment="1" applyProtection="1">
      <alignment horizontal="centerContinuous" vertical="center"/>
      <protection hidden="1"/>
    </xf>
    <xf numFmtId="0" fontId="21" fillId="2" borderId="0" xfId="0" applyFont="1" applyFill="1" applyAlignment="1" applyProtection="1">
      <alignment horizontal="centerContinuous"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0" fontId="6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horizontal="right" vertical="center"/>
      <protection hidden="1"/>
    </xf>
    <xf numFmtId="0" fontId="7" fillId="2" borderId="0" xfId="0" applyFont="1" applyFill="1" applyBorder="1" applyAlignment="1" applyProtection="1">
      <alignment horizontal="left" vertical="center" indent="1"/>
      <protection hidden="1"/>
    </xf>
    <xf numFmtId="0" fontId="7" fillId="2" borderId="0" xfId="0" applyFont="1" applyFill="1" applyBorder="1" applyAlignment="1" applyProtection="1">
      <alignment horizontal="left" vertical="center" indent="1" readingOrder="2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165" fontId="6" fillId="0" borderId="3" xfId="0" applyNumberFormat="1" applyFont="1" applyFill="1" applyBorder="1" applyAlignment="1" applyProtection="1">
      <alignment horizontal="center" vertical="center"/>
      <protection locked="0"/>
    </xf>
    <xf numFmtId="165" fontId="6" fillId="0" borderId="2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Alignment="1" applyProtection="1">
      <alignment vertical="center"/>
      <protection hidden="1"/>
    </xf>
    <xf numFmtId="0" fontId="22" fillId="2" borderId="0" xfId="0" applyFont="1" applyFill="1" applyAlignment="1" applyProtection="1">
      <alignment vertical="center"/>
      <protection hidden="1"/>
    </xf>
    <xf numFmtId="0" fontId="6" fillId="2" borderId="0" xfId="0" applyFont="1" applyFill="1" applyAlignment="1" applyProtection="1">
      <alignment horizontal="right" vertical="center"/>
      <protection hidden="1"/>
    </xf>
    <xf numFmtId="0" fontId="6" fillId="2" borderId="0" xfId="0" applyFont="1" applyFill="1" applyAlignment="1" applyProtection="1">
      <alignment horizontal="left" vertical="center" indent="1"/>
      <protection hidden="1"/>
    </xf>
    <xf numFmtId="0" fontId="22" fillId="2" borderId="5" xfId="0" quotePrefix="1" applyFont="1" applyFill="1" applyBorder="1" applyAlignment="1" applyProtection="1">
      <alignment vertical="center"/>
      <protection hidden="1"/>
    </xf>
    <xf numFmtId="0" fontId="22" fillId="2" borderId="6" xfId="0" applyFont="1" applyFill="1" applyBorder="1" applyAlignment="1" applyProtection="1">
      <alignment vertical="center"/>
      <protection hidden="1"/>
    </xf>
    <xf numFmtId="0" fontId="22" fillId="2" borderId="0" xfId="0" applyFont="1" applyFill="1" applyBorder="1" applyAlignment="1" applyProtection="1">
      <alignment vertical="center"/>
      <protection hidden="1"/>
    </xf>
    <xf numFmtId="0" fontId="22" fillId="2" borderId="5" xfId="0" applyFont="1" applyFill="1" applyBorder="1" applyAlignment="1" applyProtection="1">
      <alignment horizontal="center" vertical="center"/>
      <protection hidden="1"/>
    </xf>
    <xf numFmtId="0" fontId="22" fillId="2" borderId="6" xfId="0" applyFont="1" applyFill="1" applyBorder="1" applyAlignment="1" applyProtection="1">
      <alignment horizontal="center" vertical="center"/>
      <protection hidden="1"/>
    </xf>
    <xf numFmtId="0" fontId="22" fillId="2" borderId="0" xfId="0" applyFont="1" applyFill="1" applyBorder="1" applyAlignment="1" applyProtection="1">
      <alignment horizontal="center" vertical="center"/>
      <protection hidden="1"/>
    </xf>
    <xf numFmtId="0" fontId="22" fillId="2" borderId="0" xfId="0" applyFont="1" applyFill="1" applyAlignment="1" applyProtection="1">
      <alignment horizontal="center" vertical="center"/>
      <protection hidden="1"/>
    </xf>
    <xf numFmtId="0" fontId="22" fillId="2" borderId="7" xfId="0" applyFont="1" applyFill="1" applyBorder="1" applyAlignment="1" applyProtection="1">
      <alignment horizontal="center" vertical="center"/>
      <protection hidden="1"/>
    </xf>
    <xf numFmtId="0" fontId="7" fillId="2" borderId="0" xfId="0" applyFont="1" applyFill="1" applyAlignment="1" applyProtection="1">
      <alignment horizontal="left" vertical="center" indent="1"/>
      <protection hidden="1"/>
    </xf>
    <xf numFmtId="0" fontId="23" fillId="2" borderId="0" xfId="0" applyFont="1" applyFill="1" applyAlignment="1" applyProtection="1">
      <alignment horizontal="right" vertical="center"/>
      <protection hidden="1"/>
    </xf>
    <xf numFmtId="0" fontId="24" fillId="2" borderId="0" xfId="0" applyFont="1" applyFill="1" applyAlignment="1" applyProtection="1">
      <alignment horizontal="right" vertical="center"/>
      <protection hidden="1"/>
    </xf>
    <xf numFmtId="0" fontId="14" fillId="2" borderId="20" xfId="0" applyFont="1" applyFill="1" applyBorder="1" applyAlignment="1" applyProtection="1">
      <alignment horizontal="center" vertical="center"/>
      <protection hidden="1"/>
    </xf>
    <xf numFmtId="0" fontId="7" fillId="2" borderId="20" xfId="0" applyFont="1" applyFill="1" applyBorder="1" applyAlignment="1" applyProtection="1">
      <alignment horizontal="right" vertical="center" indent="1"/>
      <protection hidden="1"/>
    </xf>
    <xf numFmtId="0" fontId="7" fillId="2" borderId="0" xfId="0" applyFont="1" applyFill="1" applyBorder="1" applyAlignment="1" applyProtection="1">
      <alignment horizontal="right" vertical="center" indent="1"/>
      <protection hidden="1"/>
    </xf>
    <xf numFmtId="164" fontId="6" fillId="0" borderId="9" xfId="1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hidden="1"/>
    </xf>
    <xf numFmtId="43" fontId="6" fillId="2" borderId="9" xfId="1" applyFont="1" applyFill="1" applyBorder="1" applyAlignment="1" applyProtection="1">
      <alignment vertical="center"/>
      <protection hidden="1"/>
    </xf>
    <xf numFmtId="43" fontId="6" fillId="2" borderId="0" xfId="1" applyFont="1" applyFill="1" applyBorder="1" applyAlignment="1" applyProtection="1">
      <alignment vertical="center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vertical="center" readingOrder="1"/>
      <protection hidden="1"/>
    </xf>
    <xf numFmtId="0" fontId="6" fillId="2" borderId="0" xfId="0" applyFont="1" applyFill="1" applyAlignment="1" applyProtection="1">
      <alignment horizontal="left" vertical="center" indent="1" readingOrder="1"/>
      <protection hidden="1"/>
    </xf>
    <xf numFmtId="43" fontId="6" fillId="0" borderId="9" xfId="1" applyFont="1" applyFill="1" applyBorder="1" applyAlignment="1" applyProtection="1">
      <alignment vertical="center"/>
      <protection locked="0"/>
    </xf>
    <xf numFmtId="0" fontId="6" fillId="2" borderId="1" xfId="0" applyFont="1" applyFill="1" applyBorder="1" applyAlignment="1" applyProtection="1">
      <alignment horizontal="right" vertical="center"/>
      <protection hidden="1"/>
    </xf>
    <xf numFmtId="0" fontId="6" fillId="2" borderId="3" xfId="0" applyFont="1" applyFill="1" applyBorder="1" applyAlignment="1" applyProtection="1">
      <alignment horizontal="right" vertical="center"/>
      <protection hidden="1"/>
    </xf>
    <xf numFmtId="0" fontId="6" fillId="2" borderId="2" xfId="0" applyFont="1" applyFill="1" applyBorder="1" applyAlignment="1" applyProtection="1">
      <alignment horizontal="right" vertical="center"/>
      <protection hidden="1"/>
    </xf>
    <xf numFmtId="0" fontId="6" fillId="2" borderId="0" xfId="0" applyFont="1" applyFill="1" applyAlignment="1" applyProtection="1">
      <alignment horizontal="centerContinuous" vertical="center"/>
      <protection hidden="1"/>
    </xf>
    <xf numFmtId="0" fontId="6" fillId="2" borderId="35" xfId="0" applyFont="1" applyFill="1" applyBorder="1" applyAlignment="1" applyProtection="1">
      <alignment vertical="center"/>
      <protection hidden="1"/>
    </xf>
    <xf numFmtId="0" fontId="6" fillId="2" borderId="36" xfId="0" applyFont="1" applyFill="1" applyBorder="1" applyAlignment="1" applyProtection="1">
      <alignment vertical="center"/>
      <protection hidden="1"/>
    </xf>
    <xf numFmtId="0" fontId="7" fillId="2" borderId="0" xfId="0" applyFont="1" applyFill="1" applyAlignment="1" applyProtection="1">
      <alignment vertical="center"/>
      <protection hidden="1"/>
    </xf>
    <xf numFmtId="0" fontId="7" fillId="2" borderId="0" xfId="0" applyFont="1" applyFill="1" applyAlignment="1" applyProtection="1">
      <alignment horizontal="left" vertical="center" indent="1" readingOrder="2"/>
      <protection hidden="1"/>
    </xf>
    <xf numFmtId="43" fontId="6" fillId="2" borderId="8" xfId="1" applyFont="1" applyFill="1" applyBorder="1" applyAlignment="1" applyProtection="1">
      <alignment vertical="center"/>
      <protection hidden="1"/>
    </xf>
    <xf numFmtId="0" fontId="6" fillId="2" borderId="23" xfId="0" applyFont="1" applyFill="1" applyBorder="1" applyAlignment="1" applyProtection="1">
      <alignment vertical="center"/>
      <protection hidden="1"/>
    </xf>
    <xf numFmtId="0" fontId="7" fillId="2" borderId="24" xfId="0" applyFont="1" applyFill="1" applyBorder="1" applyAlignment="1" applyProtection="1">
      <alignment horizontal="left" vertical="center" indent="1" readingOrder="2"/>
      <protection hidden="1"/>
    </xf>
    <xf numFmtId="43" fontId="13" fillId="2" borderId="0" xfId="1" applyFont="1" applyFill="1" applyBorder="1" applyAlignment="1" applyProtection="1">
      <alignment vertical="center"/>
      <protection hidden="1"/>
    </xf>
    <xf numFmtId="0" fontId="6" fillId="2" borderId="32" xfId="0" applyFont="1" applyFill="1" applyBorder="1" applyAlignment="1" applyProtection="1">
      <alignment vertical="center"/>
      <protection hidden="1"/>
    </xf>
    <xf numFmtId="0" fontId="7" fillId="2" borderId="33" xfId="0" applyFont="1" applyFill="1" applyBorder="1" applyAlignment="1" applyProtection="1">
      <alignment horizontal="left" vertical="center" indent="1" readingOrder="2"/>
      <protection hidden="1"/>
    </xf>
    <xf numFmtId="0" fontId="14" fillId="2" borderId="0" xfId="0" applyFont="1" applyFill="1" applyAlignment="1" applyProtection="1">
      <alignment horizontal="right" vertical="center" readingOrder="2"/>
      <protection hidden="1"/>
    </xf>
    <xf numFmtId="0" fontId="13" fillId="2" borderId="0" xfId="0" applyFont="1" applyFill="1" applyAlignment="1" applyProtection="1">
      <alignment vertical="center"/>
      <protection hidden="1"/>
    </xf>
    <xf numFmtId="0" fontId="14" fillId="2" borderId="0" xfId="0" applyFont="1" applyFill="1" applyAlignment="1" applyProtection="1">
      <alignment vertical="center"/>
      <protection hidden="1"/>
    </xf>
    <xf numFmtId="0" fontId="13" fillId="2" borderId="39" xfId="0" applyFont="1" applyFill="1" applyBorder="1" applyAlignment="1" applyProtection="1">
      <alignment horizontal="center" vertical="center" wrapText="1"/>
      <protection hidden="1"/>
    </xf>
    <xf numFmtId="166" fontId="6" fillId="2" borderId="0" xfId="0" applyNumberFormat="1" applyFont="1" applyFill="1" applyAlignment="1" applyProtection="1">
      <alignment horizontal="left" vertical="center"/>
      <protection hidden="1"/>
    </xf>
    <xf numFmtId="0" fontId="6" fillId="2" borderId="17" xfId="0" applyFont="1" applyFill="1" applyBorder="1" applyAlignment="1" applyProtection="1">
      <alignment vertical="center"/>
      <protection hidden="1"/>
    </xf>
    <xf numFmtId="0" fontId="6" fillId="2" borderId="19" xfId="0" applyFont="1" applyFill="1" applyBorder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2" fontId="6" fillId="2" borderId="0" xfId="0" applyNumberFormat="1" applyFont="1" applyFill="1" applyAlignment="1" applyProtection="1">
      <alignment horizontal="left" vertical="center"/>
      <protection hidden="1"/>
    </xf>
    <xf numFmtId="0" fontId="6" fillId="2" borderId="26" xfId="0" applyFont="1" applyFill="1" applyBorder="1" applyAlignment="1" applyProtection="1">
      <alignment vertical="center"/>
      <protection hidden="1"/>
    </xf>
    <xf numFmtId="0" fontId="6" fillId="2" borderId="17" xfId="0" applyFont="1" applyFill="1" applyBorder="1" applyAlignment="1" applyProtection="1">
      <alignment vertical="center" readingOrder="2"/>
      <protection hidden="1"/>
    </xf>
    <xf numFmtId="0" fontId="6" fillId="2" borderId="0" xfId="0" applyFont="1" applyFill="1" applyBorder="1" applyAlignment="1" applyProtection="1">
      <alignment horizontal="right" vertical="center" indent="1" readingOrder="2"/>
      <protection hidden="1"/>
    </xf>
    <xf numFmtId="0" fontId="6" fillId="2" borderId="0" xfId="0" applyFont="1" applyFill="1" applyBorder="1" applyAlignment="1" applyProtection="1">
      <alignment horizontal="center" vertical="center"/>
      <protection hidden="1"/>
    </xf>
    <xf numFmtId="0" fontId="6" fillId="2" borderId="26" xfId="0" applyFont="1" applyFill="1" applyBorder="1" applyAlignment="1" applyProtection="1">
      <alignment horizontal="right" vertical="center" readingOrder="2"/>
      <protection hidden="1"/>
    </xf>
    <xf numFmtId="0" fontId="25" fillId="5" borderId="27" xfId="0" applyNumberFormat="1" applyFont="1" applyFill="1" applyBorder="1" applyAlignment="1" applyProtection="1">
      <alignment horizontal="center" vertical="center"/>
      <protection hidden="1"/>
    </xf>
    <xf numFmtId="0" fontId="13" fillId="2" borderId="11" xfId="0" applyFont="1" applyFill="1" applyBorder="1" applyAlignment="1" applyProtection="1">
      <alignment horizontal="center" vertical="center" wrapText="1"/>
      <protection hidden="1"/>
    </xf>
    <xf numFmtId="0" fontId="6" fillId="2" borderId="11" xfId="0" applyNumberFormat="1" applyFont="1" applyFill="1" applyBorder="1" applyAlignment="1" applyProtection="1">
      <alignment horizontal="center" vertical="center"/>
      <protection hidden="1"/>
    </xf>
    <xf numFmtId="0" fontId="6" fillId="2" borderId="11" xfId="0" applyFont="1" applyFill="1" applyBorder="1" applyAlignment="1" applyProtection="1">
      <alignment horizontal="center" vertical="center"/>
      <protection hidden="1"/>
    </xf>
    <xf numFmtId="0" fontId="6" fillId="2" borderId="11" xfId="0" applyFont="1" applyFill="1" applyBorder="1" applyAlignment="1" applyProtection="1">
      <alignment vertical="center"/>
      <protection hidden="1"/>
    </xf>
    <xf numFmtId="0" fontId="10" fillId="0" borderId="0" xfId="0" applyFont="1" applyFill="1" applyAlignment="1" applyProtection="1">
      <alignment horizontal="centerContinuous" vertical="center"/>
      <protection hidden="1"/>
    </xf>
    <xf numFmtId="0" fontId="12" fillId="0" borderId="0" xfId="0" applyFont="1" applyFill="1" applyAlignment="1" applyProtection="1">
      <alignment horizontal="centerContinuous" vertical="center"/>
      <protection hidden="1"/>
    </xf>
    <xf numFmtId="0" fontId="26" fillId="0" borderId="0" xfId="0" applyFont="1" applyFill="1" applyAlignment="1" applyProtection="1">
      <alignment horizontal="left"/>
      <protection hidden="1"/>
    </xf>
    <xf numFmtId="0" fontId="0" fillId="0" borderId="0" xfId="0" quotePrefix="1" applyAlignment="1" applyProtection="1">
      <alignment vertical="center"/>
      <protection hidden="1"/>
    </xf>
    <xf numFmtId="0" fontId="0" fillId="0" borderId="27" xfId="0" applyNumberFormat="1" applyBorder="1" applyAlignment="1" applyProtection="1">
      <alignment horizontal="center" vertical="center"/>
      <protection hidden="1"/>
    </xf>
    <xf numFmtId="167" fontId="0" fillId="0" borderId="0" xfId="0" applyNumberFormat="1" applyFill="1" applyAlignment="1" applyProtection="1">
      <alignment horizontal="center" vertical="center"/>
      <protection hidden="1"/>
    </xf>
    <xf numFmtId="0" fontId="0" fillId="0" borderId="27" xfId="1" applyNumberFormat="1" applyFont="1" applyBorder="1" applyAlignment="1" applyProtection="1">
      <alignment vertical="center"/>
      <protection hidden="1"/>
    </xf>
    <xf numFmtId="0" fontId="22" fillId="2" borderId="6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center" vertical="center"/>
      <protection locked="0" hidden="1"/>
    </xf>
    <xf numFmtId="0" fontId="3" fillId="0" borderId="41" xfId="0" applyNumberFormat="1" applyFont="1" applyBorder="1" applyAlignment="1" applyProtection="1">
      <alignment vertical="center"/>
      <protection hidden="1"/>
    </xf>
    <xf numFmtId="0" fontId="13" fillId="2" borderId="21" xfId="0" applyFont="1" applyFill="1" applyBorder="1" applyAlignment="1" applyProtection="1">
      <alignment horizontal="center" vertical="center" wrapText="1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41" xfId="0" applyFont="1" applyFill="1" applyBorder="1" applyAlignment="1" applyProtection="1">
      <alignment horizontal="center" vertical="center"/>
      <protection hidden="1"/>
    </xf>
    <xf numFmtId="164" fontId="6" fillId="2" borderId="41" xfId="1" applyNumberFormat="1" applyFont="1" applyFill="1" applyBorder="1" applyAlignment="1" applyProtection="1">
      <alignment vertical="center"/>
      <protection hidden="1"/>
    </xf>
    <xf numFmtId="49" fontId="6" fillId="0" borderId="41" xfId="1" applyNumberFormat="1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 applyAlignment="1" applyProtection="1">
      <alignment horizontal="center" vertical="center" wrapText="1"/>
      <protection hidden="1"/>
    </xf>
    <xf numFmtId="0" fontId="13" fillId="2" borderId="45" xfId="0" applyFont="1" applyFill="1" applyBorder="1" applyAlignment="1" applyProtection="1">
      <alignment horizontal="center" vertical="center" wrapText="1"/>
      <protection hidden="1"/>
    </xf>
    <xf numFmtId="0" fontId="6" fillId="2" borderId="46" xfId="0" applyFont="1" applyFill="1" applyBorder="1" applyAlignment="1" applyProtection="1">
      <alignment horizontal="center" vertical="center"/>
      <protection hidden="1"/>
    </xf>
    <xf numFmtId="164" fontId="6" fillId="2" borderId="41" xfId="1" applyNumberFormat="1" applyFont="1" applyFill="1" applyBorder="1" applyAlignment="1" applyProtection="1">
      <alignment horizontal="right" vertical="center" indent="2"/>
      <protection hidden="1"/>
    </xf>
    <xf numFmtId="164" fontId="6" fillId="2" borderId="37" xfId="1" applyNumberFormat="1" applyFont="1" applyFill="1" applyBorder="1" applyAlignment="1" applyProtection="1">
      <alignment horizontal="right" vertical="center" indent="1"/>
      <protection hidden="1"/>
    </xf>
    <xf numFmtId="0" fontId="6" fillId="2" borderId="12" xfId="0" applyFont="1" applyFill="1" applyBorder="1" applyAlignment="1" applyProtection="1">
      <alignment horizontal="right" vertical="center" readingOrder="2"/>
      <protection hidden="1"/>
    </xf>
    <xf numFmtId="0" fontId="6" fillId="2" borderId="13" xfId="0" applyFont="1" applyFill="1" applyBorder="1" applyAlignment="1" applyProtection="1">
      <alignment vertical="center"/>
      <protection hidden="1"/>
    </xf>
    <xf numFmtId="0" fontId="6" fillId="2" borderId="48" xfId="0" applyFont="1" applyFill="1" applyBorder="1" applyAlignment="1" applyProtection="1">
      <alignment horizontal="right" vertical="center" readingOrder="2"/>
      <protection hidden="1"/>
    </xf>
    <xf numFmtId="0" fontId="6" fillId="2" borderId="5" xfId="0" applyFont="1" applyFill="1" applyBorder="1" applyAlignment="1" applyProtection="1">
      <alignment horizontal="left" vertical="center" readingOrder="2"/>
      <protection hidden="1"/>
    </xf>
    <xf numFmtId="0" fontId="6" fillId="2" borderId="7" xfId="0" applyFont="1" applyFill="1" applyBorder="1" applyAlignment="1" applyProtection="1">
      <alignment horizontal="left" vertical="center" readingOrder="2"/>
      <protection hidden="1"/>
    </xf>
    <xf numFmtId="0" fontId="6" fillId="2" borderId="7" xfId="0" applyFont="1" applyFill="1" applyBorder="1" applyAlignment="1" applyProtection="1">
      <alignment vertical="center"/>
      <protection hidden="1"/>
    </xf>
    <xf numFmtId="0" fontId="13" fillId="2" borderId="5" xfId="1" applyNumberFormat="1" applyFont="1" applyFill="1" applyBorder="1" applyAlignment="1" applyProtection="1">
      <alignment vertical="center"/>
      <protection hidden="1"/>
    </xf>
    <xf numFmtId="0" fontId="13" fillId="2" borderId="7" xfId="1" applyNumberFormat="1" applyFont="1" applyFill="1" applyBorder="1" applyAlignment="1" applyProtection="1">
      <alignment vertical="center"/>
      <protection hidden="1"/>
    </xf>
    <xf numFmtId="0" fontId="13" fillId="2" borderId="44" xfId="1" applyNumberFormat="1" applyFont="1" applyFill="1" applyBorder="1" applyAlignment="1" applyProtection="1">
      <alignment horizontal="center" vertical="center"/>
      <protection hidden="1"/>
    </xf>
    <xf numFmtId="0" fontId="6" fillId="0" borderId="41" xfId="0" applyFont="1" applyFill="1" applyBorder="1" applyAlignment="1" applyProtection="1">
      <alignment horizontal="center" vertical="center"/>
      <protection locked="0"/>
    </xf>
    <xf numFmtId="0" fontId="6" fillId="0" borderId="46" xfId="0" applyFont="1" applyFill="1" applyBorder="1" applyAlignment="1" applyProtection="1">
      <alignment horizontal="center" vertical="center"/>
      <protection locked="0"/>
    </xf>
    <xf numFmtId="0" fontId="6" fillId="0" borderId="29" xfId="0" applyFont="1" applyFill="1" applyBorder="1" applyAlignment="1" applyProtection="1">
      <alignment horizontal="center" vertical="center"/>
      <protection locked="0" hidden="1"/>
    </xf>
    <xf numFmtId="0" fontId="6" fillId="0" borderId="31" xfId="0" applyFont="1" applyFill="1" applyBorder="1" applyAlignment="1" applyProtection="1">
      <alignment vertical="center"/>
      <protection hidden="1"/>
    </xf>
    <xf numFmtId="0" fontId="3" fillId="2" borderId="12" xfId="0" applyFont="1" applyFill="1" applyBorder="1" applyAlignment="1" applyProtection="1">
      <alignment horizontal="center" vertical="center" wrapText="1"/>
      <protection hidden="1"/>
    </xf>
    <xf numFmtId="0" fontId="3" fillId="2" borderId="40" xfId="0" applyFont="1" applyFill="1" applyBorder="1" applyAlignment="1" applyProtection="1">
      <alignment horizontal="center" vertical="center" wrapText="1"/>
      <protection hidden="1"/>
    </xf>
    <xf numFmtId="0" fontId="3" fillId="2" borderId="14" xfId="0" applyFont="1" applyFill="1" applyBorder="1" applyAlignment="1" applyProtection="1">
      <alignment horizontal="center" vertical="center" wrapText="1"/>
      <protection hidden="1"/>
    </xf>
    <xf numFmtId="0" fontId="0" fillId="0" borderId="5" xfId="0" applyNumberFormat="1" applyFill="1" applyBorder="1" applyAlignment="1" applyProtection="1">
      <alignment horizontal="center" vertical="center" wrapText="1"/>
      <protection hidden="1"/>
    </xf>
    <xf numFmtId="0" fontId="0" fillId="0" borderId="7" xfId="0" applyNumberFormat="1" applyFill="1" applyBorder="1" applyAlignment="1" applyProtection="1">
      <alignment horizontal="center" vertical="center" wrapText="1"/>
      <protection hidden="1"/>
    </xf>
    <xf numFmtId="49" fontId="0" fillId="0" borderId="7" xfId="1" applyNumberFormat="1" applyFont="1" applyFill="1" applyBorder="1" applyAlignment="1" applyProtection="1">
      <alignment horizontal="center" vertical="center"/>
      <protection hidden="1"/>
    </xf>
    <xf numFmtId="43" fontId="3" fillId="2" borderId="50" xfId="1" applyFont="1" applyFill="1" applyBorder="1" applyAlignment="1" applyProtection="1">
      <alignment horizontal="center" vertical="center"/>
      <protection hidden="1"/>
    </xf>
    <xf numFmtId="0" fontId="6" fillId="2" borderId="12" xfId="0" applyFont="1" applyFill="1" applyBorder="1" applyAlignment="1" applyProtection="1">
      <alignment horizontal="right" vertical="center" indent="1" readingOrder="2"/>
      <protection hidden="1"/>
    </xf>
    <xf numFmtId="0" fontId="6" fillId="2" borderId="13" xfId="0" applyFont="1" applyFill="1" applyBorder="1" applyAlignment="1" applyProtection="1">
      <alignment vertical="center" readingOrder="2"/>
      <protection hidden="1"/>
    </xf>
    <xf numFmtId="0" fontId="6" fillId="2" borderId="40" xfId="0" applyFont="1" applyFill="1" applyBorder="1" applyAlignment="1" applyProtection="1">
      <alignment horizontal="center" vertical="center" readingOrder="2"/>
      <protection hidden="1"/>
    </xf>
    <xf numFmtId="0" fontId="7" fillId="2" borderId="13" xfId="0" applyFont="1" applyFill="1" applyBorder="1" applyAlignment="1" applyProtection="1">
      <alignment vertical="center" readingOrder="2"/>
      <protection hidden="1"/>
    </xf>
    <xf numFmtId="0" fontId="6" fillId="2" borderId="21" xfId="0" applyFont="1" applyFill="1" applyBorder="1" applyAlignment="1" applyProtection="1">
      <alignment vertical="center" readingOrder="2"/>
      <protection hidden="1"/>
    </xf>
    <xf numFmtId="0" fontId="6" fillId="2" borderId="49" xfId="0" applyFont="1" applyFill="1" applyBorder="1" applyAlignment="1" applyProtection="1">
      <alignment horizontal="right" vertical="center" indent="1" readingOrder="2"/>
      <protection hidden="1"/>
    </xf>
    <xf numFmtId="0" fontId="6" fillId="2" borderId="30" xfId="0" applyFont="1" applyFill="1" applyBorder="1" applyAlignment="1" applyProtection="1">
      <alignment vertical="center" readingOrder="2"/>
      <protection hidden="1"/>
    </xf>
    <xf numFmtId="0" fontId="6" fillId="2" borderId="41" xfId="0" applyFont="1" applyFill="1" applyBorder="1" applyAlignment="1" applyProtection="1">
      <alignment horizontal="center" vertical="center" readingOrder="2"/>
      <protection hidden="1"/>
    </xf>
    <xf numFmtId="0" fontId="7" fillId="2" borderId="30" xfId="0" applyFont="1" applyFill="1" applyBorder="1" applyAlignment="1" applyProtection="1">
      <alignment horizontal="right" vertical="center" readingOrder="2"/>
      <protection hidden="1"/>
    </xf>
    <xf numFmtId="0" fontId="6" fillId="2" borderId="31" xfId="0" applyFont="1" applyFill="1" applyBorder="1" applyAlignment="1" applyProtection="1">
      <alignment vertical="center" readingOrder="2"/>
      <protection hidden="1"/>
    </xf>
    <xf numFmtId="0" fontId="7" fillId="2" borderId="30" xfId="0" applyFont="1" applyFill="1" applyBorder="1" applyAlignment="1" applyProtection="1">
      <alignment vertical="center" readingOrder="2"/>
      <protection hidden="1"/>
    </xf>
    <xf numFmtId="164" fontId="30" fillId="0" borderId="0" xfId="1" applyNumberFormat="1" applyFont="1" applyAlignment="1" applyProtection="1">
      <alignment horizontal="right"/>
      <protection hidden="1"/>
    </xf>
    <xf numFmtId="0" fontId="30" fillId="0" borderId="0" xfId="0" applyFont="1" applyFill="1" applyAlignment="1" applyProtection="1">
      <alignment horizontal="right"/>
      <protection hidden="1"/>
    </xf>
    <xf numFmtId="16" fontId="30" fillId="0" borderId="0" xfId="0" applyNumberFormat="1" applyFont="1" applyFill="1" applyAlignment="1" applyProtection="1">
      <alignment horizontal="right"/>
      <protection hidden="1"/>
    </xf>
    <xf numFmtId="0" fontId="30" fillId="0" borderId="0" xfId="0" applyFont="1" applyAlignment="1" applyProtection="1">
      <alignment horizontal="right"/>
      <protection hidden="1"/>
    </xf>
    <xf numFmtId="43" fontId="30" fillId="0" borderId="0" xfId="0" applyNumberFormat="1" applyFont="1" applyAlignment="1" applyProtection="1">
      <alignment horizontal="right"/>
      <protection hidden="1"/>
    </xf>
    <xf numFmtId="0" fontId="30" fillId="0" borderId="0" xfId="0" applyNumberFormat="1" applyFont="1" applyFill="1" applyAlignment="1" applyProtection="1">
      <alignment horizontal="right"/>
      <protection hidden="1"/>
    </xf>
    <xf numFmtId="0" fontId="31" fillId="0" borderId="0" xfId="0" applyFont="1" applyFill="1" applyAlignment="1" applyProtection="1">
      <alignment horizontal="right"/>
      <protection hidden="1"/>
    </xf>
    <xf numFmtId="43" fontId="30" fillId="0" borderId="0" xfId="1" applyFont="1" applyAlignment="1" applyProtection="1">
      <alignment horizontal="right"/>
      <protection hidden="1"/>
    </xf>
    <xf numFmtId="0" fontId="6" fillId="0" borderId="41" xfId="0" applyFont="1" applyFill="1" applyBorder="1" applyAlignment="1" applyProtection="1">
      <alignment horizontal="center" vertical="center" readingOrder="2"/>
      <protection locked="0"/>
    </xf>
    <xf numFmtId="0" fontId="13" fillId="2" borderId="37" xfId="0" applyFont="1" applyFill="1" applyBorder="1" applyAlignment="1" applyProtection="1">
      <alignment horizontal="right" vertical="center" readingOrder="2"/>
      <protection hidden="1"/>
    </xf>
    <xf numFmtId="49" fontId="0" fillId="0" borderId="46" xfId="0" applyNumberFormat="1" applyFill="1" applyBorder="1" applyAlignment="1" applyProtection="1">
      <alignment horizontal="center" vertical="center" wrapText="1"/>
      <protection locked="0"/>
    </xf>
    <xf numFmtId="0" fontId="0" fillId="0" borderId="41" xfId="0" applyNumberFormat="1" applyFill="1" applyBorder="1" applyAlignment="1" applyProtection="1">
      <alignment horizontal="center" vertical="center" wrapText="1"/>
      <protection locked="0"/>
    </xf>
    <xf numFmtId="49" fontId="0" fillId="0" borderId="41" xfId="1" applyNumberFormat="1" applyFont="1" applyFill="1" applyBorder="1" applyAlignment="1" applyProtection="1">
      <alignment horizontal="center" vertical="center"/>
      <protection locked="0"/>
    </xf>
    <xf numFmtId="43" fontId="0" fillId="0" borderId="47" xfId="1" applyFont="1" applyFill="1" applyBorder="1" applyAlignment="1" applyProtection="1">
      <alignment horizontal="center" vertical="center"/>
      <protection locked="0"/>
    </xf>
    <xf numFmtId="164" fontId="6" fillId="2" borderId="37" xfId="1" applyNumberFormat="1" applyFont="1" applyFill="1" applyBorder="1" applyAlignment="1" applyProtection="1">
      <alignment vertical="center"/>
      <protection hidden="1"/>
    </xf>
    <xf numFmtId="43" fontId="6" fillId="2" borderId="51" xfId="1" applyFont="1" applyFill="1" applyBorder="1" applyAlignment="1" applyProtection="1">
      <alignment vertical="center"/>
      <protection hidden="1"/>
    </xf>
    <xf numFmtId="43" fontId="6" fillId="2" borderId="53" xfId="1" applyFont="1" applyFill="1" applyBorder="1" applyAlignment="1" applyProtection="1">
      <alignment vertical="center"/>
      <protection hidden="1"/>
    </xf>
    <xf numFmtId="43" fontId="13" fillId="2" borderId="3" xfId="1" applyFont="1" applyFill="1" applyBorder="1" applyAlignment="1" applyProtection="1">
      <alignment vertical="center"/>
      <protection hidden="1"/>
    </xf>
    <xf numFmtId="0" fontId="29" fillId="0" borderId="0" xfId="0" applyFont="1" applyFill="1" applyAlignment="1" applyProtection="1">
      <alignment horizontal="left" vertical="center"/>
      <protection hidden="1"/>
    </xf>
    <xf numFmtId="168" fontId="6" fillId="0" borderId="1" xfId="0" applyNumberFormat="1" applyFont="1" applyFill="1" applyBorder="1" applyAlignment="1" applyProtection="1">
      <alignment horizontal="center" vertical="center"/>
      <protection locked="0"/>
    </xf>
    <xf numFmtId="43" fontId="6" fillId="2" borderId="3" xfId="1" applyFont="1" applyFill="1" applyBorder="1" applyAlignment="1" applyProtection="1">
      <alignment vertical="center"/>
      <protection hidden="1"/>
    </xf>
    <xf numFmtId="43" fontId="13" fillId="2" borderId="53" xfId="1" applyFont="1" applyFill="1" applyBorder="1" applyAlignment="1" applyProtection="1">
      <alignment vertical="center"/>
      <protection hidden="1"/>
    </xf>
    <xf numFmtId="164" fontId="6" fillId="6" borderId="43" xfId="1" applyNumberFormat="1" applyFont="1" applyFill="1" applyBorder="1" applyAlignment="1" applyProtection="1">
      <alignment horizontal="center" vertical="center"/>
    </xf>
    <xf numFmtId="164" fontId="6" fillId="6" borderId="9" xfId="1" applyNumberFormat="1" applyFont="1" applyFill="1" applyBorder="1" applyAlignment="1" applyProtection="1">
      <alignment horizontal="center" vertical="center"/>
    </xf>
    <xf numFmtId="164" fontId="6" fillId="6" borderId="4" xfId="1" applyNumberFormat="1" applyFont="1" applyFill="1" applyBorder="1" applyAlignment="1" applyProtection="1">
      <alignment horizontal="center" vertical="center"/>
    </xf>
    <xf numFmtId="43" fontId="6" fillId="6" borderId="9" xfId="1" applyFont="1" applyFill="1" applyBorder="1" applyAlignment="1" applyProtection="1">
      <alignment vertical="center"/>
    </xf>
    <xf numFmtId="165" fontId="6" fillId="6" borderId="1" xfId="0" applyNumberFormat="1" applyFont="1" applyFill="1" applyBorder="1" applyAlignment="1" applyProtection="1">
      <alignment horizontal="center" vertical="center"/>
    </xf>
    <xf numFmtId="165" fontId="6" fillId="6" borderId="3" xfId="0" applyNumberFormat="1" applyFont="1" applyFill="1" applyBorder="1" applyAlignment="1" applyProtection="1">
      <alignment horizontal="center" vertical="center"/>
    </xf>
    <xf numFmtId="165" fontId="6" fillId="6" borderId="2" xfId="0" applyNumberFormat="1" applyFont="1" applyFill="1" applyBorder="1" applyAlignment="1" applyProtection="1">
      <alignment horizontal="center" vertical="center"/>
    </xf>
    <xf numFmtId="0" fontId="6" fillId="6" borderId="1" xfId="0" applyFont="1" applyFill="1" applyBorder="1" applyAlignment="1" applyProtection="1">
      <alignment horizontal="centerContinuous" vertical="center"/>
      <protection hidden="1"/>
    </xf>
    <xf numFmtId="0" fontId="6" fillId="6" borderId="2" xfId="0" applyFont="1" applyFill="1" applyBorder="1" applyAlignment="1" applyProtection="1">
      <alignment horizontal="centerContinuous" vertical="center"/>
      <protection hidden="1"/>
    </xf>
    <xf numFmtId="0" fontId="6" fillId="0" borderId="1" xfId="0" applyFont="1" applyFill="1" applyBorder="1" applyAlignment="1" applyProtection="1">
      <alignment horizontal="centerContinuous" vertical="center"/>
      <protection hidden="1"/>
    </xf>
    <xf numFmtId="0" fontId="6" fillId="0" borderId="2" xfId="0" applyFont="1" applyFill="1" applyBorder="1" applyAlignment="1" applyProtection="1">
      <alignment horizontal="centerContinuous" vertical="center"/>
      <protection hidden="1"/>
    </xf>
    <xf numFmtId="0" fontId="6" fillId="2" borderId="13" xfId="0" applyNumberFormat="1" applyFont="1" applyFill="1" applyBorder="1" applyAlignment="1" applyProtection="1">
      <alignment horizontal="center" vertical="center"/>
      <protection hidden="1"/>
    </xf>
    <xf numFmtId="0" fontId="6" fillId="2" borderId="30" xfId="0" applyNumberFormat="1" applyFont="1" applyFill="1" applyBorder="1" applyAlignment="1" applyProtection="1">
      <alignment horizontal="center" vertical="center"/>
      <protection hidden="1"/>
    </xf>
    <xf numFmtId="43" fontId="30" fillId="2" borderId="0" xfId="1" applyFont="1" applyFill="1" applyAlignment="1" applyProtection="1">
      <alignment horizontal="right"/>
      <protection hidden="1"/>
    </xf>
    <xf numFmtId="0" fontId="31" fillId="2" borderId="0" xfId="1" applyNumberFormat="1" applyFont="1" applyFill="1" applyAlignment="1" applyProtection="1">
      <alignment horizontal="right"/>
      <protection hidden="1"/>
    </xf>
    <xf numFmtId="0" fontId="30" fillId="2" borderId="0" xfId="0" applyFont="1" applyFill="1" applyAlignment="1" applyProtection="1">
      <alignment horizontal="right"/>
      <protection hidden="1"/>
    </xf>
    <xf numFmtId="0" fontId="24" fillId="2" borderId="0" xfId="0" applyFont="1" applyFill="1" applyAlignment="1" applyProtection="1">
      <alignment horizontal="centerContinuous" vertical="center"/>
      <protection hidden="1"/>
    </xf>
    <xf numFmtId="0" fontId="33" fillId="2" borderId="0" xfId="0" applyFont="1" applyFill="1" applyAlignment="1" applyProtection="1">
      <alignment horizontal="centerContinuous" vertical="center"/>
      <protection hidden="1"/>
    </xf>
    <xf numFmtId="0" fontId="35" fillId="2" borderId="0" xfId="0" applyFont="1" applyFill="1" applyAlignment="1" applyProtection="1">
      <alignment horizontal="centerContinuous" vertical="center"/>
      <protection hidden="1"/>
    </xf>
    <xf numFmtId="0" fontId="37" fillId="2" borderId="0" xfId="0" applyFont="1" applyFill="1" applyAlignment="1" applyProtection="1">
      <alignment horizontal="centerContinuous" vertical="center"/>
      <protection hidden="1"/>
    </xf>
    <xf numFmtId="0" fontId="38" fillId="2" borderId="0" xfId="0" applyFont="1" applyFill="1" applyAlignment="1" applyProtection="1">
      <alignment horizontal="centerContinuous" vertical="center"/>
      <protection hidden="1"/>
    </xf>
    <xf numFmtId="0" fontId="6" fillId="2" borderId="0" xfId="0" applyFont="1" applyFill="1" applyAlignment="1" applyProtection="1">
      <alignment horizontal="left" vertical="top"/>
      <protection hidden="1"/>
    </xf>
    <xf numFmtId="0" fontId="16" fillId="2" borderId="0" xfId="0" applyFont="1" applyFill="1" applyAlignment="1" applyProtection="1">
      <alignment horizontal="centerContinuous" vertical="center"/>
      <protection hidden="1"/>
    </xf>
    <xf numFmtId="0" fontId="32" fillId="0" borderId="0" xfId="0" applyFont="1" applyFill="1" applyAlignment="1" applyProtection="1">
      <alignment vertical="center"/>
      <protection hidden="1"/>
    </xf>
    <xf numFmtId="0" fontId="39" fillId="2" borderId="0" xfId="0" applyFont="1" applyFill="1" applyAlignment="1" applyProtection="1">
      <alignment horizontal="centerContinuous" vertical="center"/>
      <protection hidden="1"/>
    </xf>
    <xf numFmtId="0" fontId="40" fillId="0" borderId="0" xfId="0" applyFont="1" applyFill="1" applyAlignment="1" applyProtection="1">
      <alignment vertical="center"/>
      <protection hidden="1"/>
    </xf>
    <xf numFmtId="0" fontId="33" fillId="0" borderId="0" xfId="0" applyFont="1" applyFill="1" applyAlignment="1" applyProtection="1">
      <alignment vertical="center"/>
      <protection hidden="1"/>
    </xf>
    <xf numFmtId="0" fontId="34" fillId="0" borderId="0" xfId="0" applyFont="1" applyFill="1" applyAlignment="1" applyProtection="1">
      <alignment vertical="center"/>
      <protection hidden="1"/>
    </xf>
    <xf numFmtId="0" fontId="41" fillId="0" borderId="0" xfId="0" applyFont="1" applyFill="1" applyAlignment="1" applyProtection="1">
      <alignment vertical="center"/>
      <protection hidden="1"/>
    </xf>
    <xf numFmtId="0" fontId="41" fillId="2" borderId="0" xfId="0" applyFont="1" applyFill="1" applyAlignment="1" applyProtection="1">
      <alignment vertical="center"/>
      <protection hidden="1"/>
    </xf>
    <xf numFmtId="0" fontId="42" fillId="0" borderId="0" xfId="0" applyFont="1" applyFill="1" applyAlignment="1" applyProtection="1">
      <alignment vertical="center"/>
      <protection hidden="1"/>
    </xf>
    <xf numFmtId="0" fontId="43" fillId="2" borderId="0" xfId="0" applyFont="1" applyFill="1" applyAlignment="1" applyProtection="1">
      <alignment horizontal="left" vertical="top"/>
      <protection hidden="1"/>
    </xf>
    <xf numFmtId="0" fontId="6" fillId="0" borderId="27" xfId="0" applyNumberFormat="1" applyFont="1" applyBorder="1" applyAlignment="1" applyProtection="1">
      <alignment horizontal="center"/>
      <protection locked="0"/>
    </xf>
    <xf numFmtId="0" fontId="7" fillId="0" borderId="27" xfId="0" applyFont="1" applyBorder="1" applyAlignment="1" applyProtection="1">
      <protection locked="0"/>
    </xf>
    <xf numFmtId="0" fontId="6" fillId="0" borderId="27" xfId="0" applyFont="1" applyBorder="1" applyAlignment="1" applyProtection="1">
      <protection locked="0"/>
    </xf>
    <xf numFmtId="0" fontId="6" fillId="3" borderId="27" xfId="0" applyFont="1" applyFill="1" applyBorder="1" applyAlignment="1" applyProtection="1">
      <protection locked="0"/>
    </xf>
    <xf numFmtId="0" fontId="6" fillId="3" borderId="27" xfId="0" applyNumberFormat="1" applyFont="1" applyFill="1" applyBorder="1" applyAlignment="1" applyProtection="1">
      <alignment horizontal="center"/>
      <protection locked="0"/>
    </xf>
    <xf numFmtId="0" fontId="7" fillId="3" borderId="27" xfId="0" applyFont="1" applyFill="1" applyBorder="1" applyAlignment="1" applyProtection="1">
      <protection locked="0"/>
    </xf>
    <xf numFmtId="0" fontId="2" fillId="0" borderId="27" xfId="0" applyFont="1" applyBorder="1" applyAlignment="1" applyProtection="1">
      <protection locked="0"/>
    </xf>
    <xf numFmtId="0" fontId="0" fillId="4" borderId="0" xfId="0" applyFill="1" applyProtection="1">
      <protection locked="0"/>
    </xf>
    <xf numFmtId="0" fontId="0" fillId="0" borderId="0" xfId="0" applyAlignment="1">
      <alignment horizontal="centerContinuous"/>
    </xf>
    <xf numFmtId="0" fontId="44" fillId="0" borderId="0" xfId="0" applyFont="1" applyAlignment="1" applyProtection="1">
      <alignment vertical="center"/>
      <protection hidden="1"/>
    </xf>
    <xf numFmtId="0" fontId="13" fillId="2" borderId="26" xfId="1" applyNumberFormat="1" applyFont="1" applyFill="1" applyBorder="1" applyAlignment="1" applyProtection="1">
      <alignment vertical="center"/>
      <protection hidden="1"/>
    </xf>
    <xf numFmtId="0" fontId="13" fillId="2" borderId="17" xfId="1" applyNumberFormat="1" applyFont="1" applyFill="1" applyBorder="1" applyAlignment="1" applyProtection="1">
      <alignment vertical="center"/>
      <protection hidden="1"/>
    </xf>
    <xf numFmtId="0" fontId="13" fillId="2" borderId="21" xfId="0" applyFont="1" applyFill="1" applyBorder="1" applyAlignment="1" applyProtection="1">
      <alignment horizontal="center" vertical="center" wrapText="1"/>
      <protection hidden="1"/>
    </xf>
    <xf numFmtId="0" fontId="13" fillId="2" borderId="14" xfId="0" applyFont="1" applyFill="1" applyBorder="1" applyAlignment="1" applyProtection="1">
      <alignment horizontal="center" vertical="center" wrapText="1"/>
      <protection hidden="1"/>
    </xf>
    <xf numFmtId="0" fontId="13" fillId="2" borderId="12" xfId="0" applyFont="1" applyFill="1" applyBorder="1" applyAlignment="1" applyProtection="1">
      <alignment horizontal="center" vertical="center" wrapText="1"/>
      <protection hidden="1"/>
    </xf>
    <xf numFmtId="165" fontId="6" fillId="6" borderId="1" xfId="0" applyNumberFormat="1" applyFont="1" applyFill="1" applyBorder="1" applyAlignment="1" applyProtection="1">
      <alignment horizontal="center" vertical="center"/>
      <protection hidden="1"/>
    </xf>
    <xf numFmtId="165" fontId="6" fillId="6" borderId="3" xfId="0" applyNumberFormat="1" applyFont="1" applyFill="1" applyBorder="1" applyAlignment="1" applyProtection="1">
      <alignment horizontal="center" vertical="center"/>
      <protection hidden="1"/>
    </xf>
    <xf numFmtId="165" fontId="6" fillId="6" borderId="2" xfId="0" applyNumberFormat="1" applyFont="1" applyFill="1" applyBorder="1" applyAlignment="1" applyProtection="1">
      <alignment horizontal="center" vertical="center"/>
      <protection hidden="1"/>
    </xf>
    <xf numFmtId="0" fontId="6" fillId="6" borderId="29" xfId="1" applyNumberFormat="1" applyFont="1" applyFill="1" applyBorder="1" applyAlignment="1" applyProtection="1">
      <alignment horizontal="center" vertical="center"/>
      <protection hidden="1"/>
    </xf>
    <xf numFmtId="0" fontId="6" fillId="6" borderId="22" xfId="1" applyNumberFormat="1" applyFont="1" applyFill="1" applyBorder="1" applyAlignment="1" applyProtection="1">
      <alignment horizontal="center" vertical="center"/>
      <protection hidden="1"/>
    </xf>
    <xf numFmtId="0" fontId="6" fillId="6" borderId="41" xfId="1" applyNumberFormat="1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Border="1" applyAlignment="1" applyProtection="1">
      <alignment horizontal="right" vertical="center"/>
      <protection hidden="1"/>
    </xf>
    <xf numFmtId="0" fontId="6" fillId="2" borderId="19" xfId="0" applyFont="1" applyFill="1" applyBorder="1" applyAlignment="1" applyProtection="1">
      <alignment horizontal="left" vertical="center" readingOrder="2"/>
      <protection hidden="1"/>
    </xf>
    <xf numFmtId="0" fontId="7" fillId="2" borderId="7" xfId="0" applyFont="1" applyFill="1" applyBorder="1" applyAlignment="1" applyProtection="1">
      <alignment horizontal="left" vertical="center" readingOrder="2"/>
      <protection hidden="1"/>
    </xf>
    <xf numFmtId="0" fontId="29" fillId="0" borderId="0" xfId="0" applyFont="1"/>
    <xf numFmtId="0" fontId="5" fillId="0" borderId="0" xfId="0" applyFont="1"/>
    <xf numFmtId="0" fontId="47" fillId="0" borderId="0" xfId="0" applyFont="1"/>
    <xf numFmtId="0" fontId="29" fillId="0" borderId="19" xfId="0" applyFont="1" applyBorder="1"/>
    <xf numFmtId="0" fontId="29" fillId="0" borderId="55" xfId="0" applyFont="1" applyBorder="1" applyAlignment="1">
      <alignment readingOrder="2"/>
    </xf>
    <xf numFmtId="0" fontId="29" fillId="0" borderId="55" xfId="0" applyFont="1" applyBorder="1"/>
    <xf numFmtId="0" fontId="29" fillId="0" borderId="30" xfId="0" applyFont="1" applyBorder="1"/>
    <xf numFmtId="0" fontId="29" fillId="0" borderId="0" xfId="0" applyFont="1" applyBorder="1"/>
    <xf numFmtId="0" fontId="5" fillId="0" borderId="30" xfId="0" applyFont="1" applyBorder="1"/>
    <xf numFmtId="0" fontId="29" fillId="0" borderId="22" xfId="0" applyFont="1" applyBorder="1"/>
    <xf numFmtId="0" fontId="29" fillId="0" borderId="24" xfId="0" applyFont="1" applyBorder="1"/>
    <xf numFmtId="0" fontId="29" fillId="0" borderId="56" xfId="0" applyFont="1" applyBorder="1"/>
    <xf numFmtId="0" fontId="29" fillId="0" borderId="57" xfId="0" applyFont="1" applyBorder="1"/>
    <xf numFmtId="0" fontId="29" fillId="0" borderId="58" xfId="0" applyFont="1" applyBorder="1"/>
    <xf numFmtId="0" fontId="29" fillId="0" borderId="58" xfId="0" applyFont="1" applyBorder="1" applyAlignment="1">
      <alignment horizontal="right" readingOrder="2"/>
    </xf>
    <xf numFmtId="0" fontId="29" fillId="0" borderId="59" xfId="0" applyFont="1" applyBorder="1"/>
    <xf numFmtId="0" fontId="29" fillId="0" borderId="60" xfId="0" applyFont="1" applyBorder="1"/>
    <xf numFmtId="0" fontId="29" fillId="0" borderId="61" xfId="0" applyFont="1" applyBorder="1"/>
    <xf numFmtId="0" fontId="29" fillId="0" borderId="62" xfId="0" applyFont="1" applyBorder="1"/>
    <xf numFmtId="0" fontId="47" fillId="0" borderId="30" xfId="0" applyFont="1" applyBorder="1"/>
    <xf numFmtId="0" fontId="29" fillId="0" borderId="63" xfId="0" applyFont="1" applyBorder="1"/>
    <xf numFmtId="0" fontId="29" fillId="0" borderId="64" xfId="0" applyFont="1" applyBorder="1"/>
    <xf numFmtId="0" fontId="29" fillId="0" borderId="65" xfId="0" applyFont="1" applyBorder="1"/>
    <xf numFmtId="0" fontId="29" fillId="0" borderId="66" xfId="0" applyFont="1" applyBorder="1"/>
    <xf numFmtId="0" fontId="29" fillId="0" borderId="67" xfId="0" applyFont="1" applyBorder="1"/>
    <xf numFmtId="0" fontId="29" fillId="0" borderId="68" xfId="0" applyFont="1" applyBorder="1"/>
    <xf numFmtId="0" fontId="29" fillId="0" borderId="69" xfId="0" applyFont="1" applyBorder="1"/>
    <xf numFmtId="0" fontId="29" fillId="2" borderId="0" xfId="0" applyFont="1" applyFill="1"/>
    <xf numFmtId="0" fontId="5" fillId="2" borderId="0" xfId="0" applyFont="1" applyFill="1"/>
    <xf numFmtId="0" fontId="5" fillId="6" borderId="30" xfId="0" applyFont="1" applyFill="1" applyBorder="1" applyAlignment="1">
      <alignment horizontal="center"/>
    </xf>
    <xf numFmtId="0" fontId="5" fillId="6" borderId="30" xfId="0" applyFont="1" applyFill="1" applyBorder="1" applyAlignment="1">
      <alignment horizontal="centerContinuous"/>
    </xf>
    <xf numFmtId="0" fontId="29" fillId="0" borderId="62" xfId="0" applyFont="1" applyBorder="1" applyAlignment="1">
      <alignment horizontal="right" readingOrder="2"/>
    </xf>
    <xf numFmtId="0" fontId="29" fillId="0" borderId="70" xfId="0" applyFont="1" applyBorder="1" applyAlignment="1">
      <alignment horizontal="right" readingOrder="2"/>
    </xf>
    <xf numFmtId="0" fontId="29" fillId="0" borderId="22" xfId="0" applyFont="1" applyBorder="1" applyAlignment="1">
      <alignment readingOrder="2"/>
    </xf>
    <xf numFmtId="0" fontId="48" fillId="0" borderId="71" xfId="0" applyFont="1" applyBorder="1" applyAlignment="1">
      <alignment horizontal="centerContinuous"/>
    </xf>
    <xf numFmtId="0" fontId="29" fillId="0" borderId="72" xfId="0" applyFont="1" applyBorder="1" applyAlignment="1">
      <alignment horizontal="centerContinuous"/>
    </xf>
    <xf numFmtId="0" fontId="29" fillId="0" borderId="73" xfId="0" applyFont="1" applyBorder="1" applyAlignment="1">
      <alignment horizontal="centerContinuous"/>
    </xf>
    <xf numFmtId="0" fontId="48" fillId="0" borderId="74" xfId="0" applyFont="1" applyBorder="1" applyAlignment="1">
      <alignment horizontal="centerContinuous"/>
    </xf>
    <xf numFmtId="0" fontId="29" fillId="0" borderId="75" xfId="0" applyFont="1" applyBorder="1" applyAlignment="1">
      <alignment horizontal="centerContinuous"/>
    </xf>
    <xf numFmtId="0" fontId="29" fillId="0" borderId="76" xfId="0" applyFont="1" applyBorder="1" applyAlignment="1">
      <alignment horizontal="centerContinuous"/>
    </xf>
    <xf numFmtId="0" fontId="29" fillId="0" borderId="68" xfId="0" applyFont="1" applyBorder="1" applyAlignment="1">
      <alignment horizontal="right" readingOrder="2"/>
    </xf>
    <xf numFmtId="0" fontId="29" fillId="0" borderId="61" xfId="0" applyFont="1" applyBorder="1" applyAlignment="1">
      <alignment horizontal="right" readingOrder="2"/>
    </xf>
    <xf numFmtId="0" fontId="47" fillId="0" borderId="19" xfId="0" applyFont="1" applyBorder="1"/>
    <xf numFmtId="0" fontId="47" fillId="0" borderId="55" xfId="0" applyFont="1" applyBorder="1"/>
    <xf numFmtId="0" fontId="6" fillId="0" borderId="30" xfId="0" applyFont="1" applyFill="1" applyBorder="1" applyAlignment="1" applyProtection="1">
      <alignment horizontal="center" vertical="center" readingOrder="2"/>
      <protection locked="0"/>
    </xf>
    <xf numFmtId="0" fontId="23" fillId="2" borderId="0" xfId="0" applyFont="1" applyFill="1" applyAlignment="1" applyProtection="1">
      <alignment horizontal="centerContinuous" vertical="center"/>
      <protection hidden="1"/>
    </xf>
    <xf numFmtId="0" fontId="5" fillId="2" borderId="42" xfId="0" applyFont="1" applyFill="1" applyBorder="1" applyAlignment="1" applyProtection="1">
      <alignment horizontal="center" vertical="center" wrapText="1"/>
      <protection hidden="1"/>
    </xf>
    <xf numFmtId="0" fontId="45" fillId="2" borderId="22" xfId="0" applyFont="1" applyFill="1" applyBorder="1" applyAlignment="1" applyProtection="1">
      <alignment horizontal="center" vertical="center"/>
      <protection hidden="1"/>
    </xf>
    <xf numFmtId="0" fontId="45" fillId="2" borderId="54" xfId="0" applyFont="1" applyFill="1" applyBorder="1" applyAlignment="1" applyProtection="1">
      <alignment horizontal="center" vertical="center"/>
      <protection hidden="1"/>
    </xf>
    <xf numFmtId="0" fontId="6" fillId="0" borderId="49" xfId="0" applyFont="1" applyFill="1" applyBorder="1" applyAlignment="1" applyProtection="1">
      <alignment horizontal="right" vertical="center" readingOrder="2"/>
      <protection locked="0"/>
    </xf>
    <xf numFmtId="0" fontId="6" fillId="0" borderId="30" xfId="0" applyFont="1" applyFill="1" applyBorder="1" applyAlignment="1" applyProtection="1">
      <alignment horizontal="right" vertical="center" readingOrder="2"/>
      <protection locked="0"/>
    </xf>
    <xf numFmtId="0" fontId="6" fillId="0" borderId="31" xfId="0" applyFont="1" applyFill="1" applyBorder="1" applyAlignment="1" applyProtection="1">
      <alignment horizontal="right" vertical="center" readingOrder="2"/>
      <protection locked="0"/>
    </xf>
    <xf numFmtId="0" fontId="7" fillId="0" borderId="29" xfId="0" applyFont="1" applyFill="1" applyBorder="1" applyAlignment="1" applyProtection="1">
      <alignment horizontal="center" vertical="center" readingOrder="2"/>
      <protection locked="0"/>
    </xf>
    <xf numFmtId="0" fontId="7" fillId="0" borderId="30" xfId="0" applyFont="1" applyFill="1" applyBorder="1" applyAlignment="1" applyProtection="1">
      <alignment horizontal="center" vertical="center" readingOrder="2"/>
      <protection locked="0"/>
    </xf>
    <xf numFmtId="0" fontId="7" fillId="0" borderId="31" xfId="0" applyFont="1" applyFill="1" applyBorder="1" applyAlignment="1" applyProtection="1">
      <alignment horizontal="center" vertical="center" readingOrder="2"/>
      <protection locked="0"/>
    </xf>
    <xf numFmtId="43" fontId="6" fillId="0" borderId="29" xfId="1" applyFont="1" applyFill="1" applyBorder="1" applyAlignment="1" applyProtection="1">
      <alignment horizontal="center" vertical="center"/>
      <protection locked="0"/>
    </xf>
    <xf numFmtId="43" fontId="6" fillId="0" borderId="52" xfId="1" applyFont="1" applyFill="1" applyBorder="1" applyAlignment="1" applyProtection="1">
      <alignment horizontal="center" vertical="center"/>
      <protection locked="0"/>
    </xf>
    <xf numFmtId="43" fontId="6" fillId="2" borderId="29" xfId="1" applyFont="1" applyFill="1" applyBorder="1" applyAlignment="1" applyProtection="1">
      <alignment horizontal="right" vertical="center"/>
      <protection hidden="1"/>
    </xf>
    <xf numFmtId="43" fontId="6" fillId="2" borderId="52" xfId="1" applyFont="1" applyFill="1" applyBorder="1" applyAlignment="1" applyProtection="1">
      <alignment horizontal="right" vertical="center"/>
      <protection hidden="1"/>
    </xf>
    <xf numFmtId="43" fontId="6" fillId="0" borderId="41" xfId="1" applyFont="1" applyFill="1" applyBorder="1" applyAlignment="1" applyProtection="1">
      <alignment vertical="center"/>
      <protection locked="0"/>
    </xf>
    <xf numFmtId="43" fontId="6" fillId="0" borderId="47" xfId="1" applyFont="1" applyFill="1" applyBorder="1" applyAlignment="1" applyProtection="1">
      <alignment vertical="center"/>
      <protection locked="0"/>
    </xf>
    <xf numFmtId="0" fontId="6" fillId="0" borderId="41" xfId="0" applyFont="1" applyFill="1" applyBorder="1" applyAlignment="1" applyProtection="1">
      <alignment horizontal="center" vertical="center"/>
      <protection locked="0"/>
    </xf>
    <xf numFmtId="0" fontId="13" fillId="2" borderId="12" xfId="0" applyFont="1" applyFill="1" applyBorder="1" applyAlignment="1" applyProtection="1">
      <alignment horizontal="center" vertical="center" wrapText="1"/>
      <protection hidden="1"/>
    </xf>
    <xf numFmtId="0" fontId="13" fillId="2" borderId="13" xfId="0" applyFont="1" applyFill="1" applyBorder="1" applyAlignment="1" applyProtection="1">
      <alignment horizontal="center" vertical="center" wrapText="1"/>
      <protection hidden="1"/>
    </xf>
    <xf numFmtId="0" fontId="13" fillId="2" borderId="21" xfId="0" applyFont="1" applyFill="1" applyBorder="1" applyAlignment="1" applyProtection="1">
      <alignment horizontal="center" vertical="center" wrapText="1"/>
      <protection hidden="1"/>
    </xf>
    <xf numFmtId="49" fontId="6" fillId="0" borderId="4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41" xfId="0" applyFont="1" applyFill="1" applyBorder="1" applyAlignment="1" applyProtection="1">
      <alignment vertical="center"/>
      <protection hidden="1"/>
    </xf>
    <xf numFmtId="43" fontId="0" fillId="0" borderId="0" xfId="0" applyNumberFormat="1" applyFill="1" applyAlignment="1" applyProtection="1">
      <alignment horizontal="center" vertical="center"/>
      <protection hidden="1"/>
    </xf>
    <xf numFmtId="0" fontId="13" fillId="2" borderId="14" xfId="0" applyFont="1" applyFill="1" applyBorder="1" applyAlignment="1" applyProtection="1">
      <alignment horizontal="center" vertical="center" wrapText="1"/>
      <protection hidden="1"/>
    </xf>
    <xf numFmtId="43" fontId="6" fillId="0" borderId="41" xfId="1" applyFont="1" applyFill="1" applyBorder="1" applyAlignment="1" applyProtection="1">
      <alignment horizontal="center" vertical="center"/>
      <protection locked="0"/>
    </xf>
    <xf numFmtId="43" fontId="6" fillId="0" borderId="47" xfId="1" applyFont="1" applyFill="1" applyBorder="1" applyAlignment="1" applyProtection="1">
      <alignment horizontal="center" vertical="center"/>
      <protection locked="0"/>
    </xf>
    <xf numFmtId="0" fontId="46" fillId="0" borderId="22" xfId="2" applyFill="1" applyBorder="1" applyAlignment="1" applyProtection="1">
      <alignment horizontal="center" vertical="center"/>
      <protection locked="0" hidden="1"/>
    </xf>
    <xf numFmtId="0" fontId="45" fillId="0" borderId="22" xfId="0" applyFont="1" applyFill="1" applyBorder="1" applyAlignment="1" applyProtection="1">
      <alignment horizontal="center" vertical="center"/>
      <protection locked="0" hidden="1"/>
    </xf>
    <xf numFmtId="0" fontId="45" fillId="0" borderId="54" xfId="0" applyFont="1" applyFill="1" applyBorder="1" applyAlignment="1" applyProtection="1">
      <alignment horizontal="center" vertical="center"/>
      <protection locked="0" hidden="1"/>
    </xf>
    <xf numFmtId="0" fontId="13" fillId="2" borderId="15" xfId="0" applyFont="1" applyFill="1" applyBorder="1" applyAlignment="1" applyProtection="1">
      <alignment horizontal="center" vertical="center" wrapText="1"/>
      <protection hidden="1"/>
    </xf>
    <xf numFmtId="43" fontId="13" fillId="2" borderId="38" xfId="0" applyNumberFormat="1" applyFont="1" applyFill="1" applyBorder="1" applyAlignment="1" applyProtection="1">
      <alignment horizontal="center" vertical="center"/>
      <protection hidden="1"/>
    </xf>
    <xf numFmtId="43" fontId="13" fillId="2" borderId="6" xfId="0" applyNumberFormat="1" applyFont="1" applyFill="1" applyBorder="1" applyAlignment="1" applyProtection="1">
      <alignment horizontal="center" vertical="center"/>
      <protection hidden="1"/>
    </xf>
    <xf numFmtId="0" fontId="6" fillId="0" borderId="7" xfId="0" applyFont="1" applyFill="1" applyBorder="1" applyAlignment="1" applyProtection="1">
      <alignment horizontal="center" vertical="center"/>
      <protection hidden="1"/>
    </xf>
    <xf numFmtId="0" fontId="6" fillId="0" borderId="6" xfId="0" applyFont="1" applyFill="1" applyBorder="1" applyAlignment="1" applyProtection="1">
      <alignment horizontal="center" vertical="center"/>
      <protection hidden="1"/>
    </xf>
    <xf numFmtId="0" fontId="7" fillId="2" borderId="14" xfId="0" applyFont="1" applyFill="1" applyBorder="1" applyAlignment="1" applyProtection="1">
      <alignment horizontal="right" vertical="center"/>
    </xf>
    <xf numFmtId="0" fontId="7" fillId="2" borderId="13" xfId="0" applyFont="1" applyFill="1" applyBorder="1" applyAlignment="1" applyProtection="1">
      <alignment horizontal="right" vertical="center"/>
    </xf>
    <xf numFmtId="0" fontId="7" fillId="2" borderId="15" xfId="0" applyFont="1" applyFill="1" applyBorder="1" applyAlignment="1" applyProtection="1">
      <alignment horizontal="right" vertical="center"/>
    </xf>
    <xf numFmtId="0" fontId="6" fillId="2" borderId="7" xfId="0" applyFont="1" applyFill="1" applyBorder="1" applyAlignment="1" applyProtection="1">
      <alignment horizontal="center" vertical="center"/>
    </xf>
    <xf numFmtId="43" fontId="6" fillId="2" borderId="14" xfId="1" applyFont="1" applyFill="1" applyBorder="1" applyAlignment="1" applyProtection="1">
      <alignment horizontal="center" vertical="center"/>
      <protection hidden="1"/>
    </xf>
    <xf numFmtId="43" fontId="6" fillId="2" borderId="15" xfId="1" applyFont="1" applyFill="1" applyBorder="1" applyAlignment="1" applyProtection="1">
      <alignment horizontal="center" vertical="center"/>
      <protection hidden="1"/>
    </xf>
    <xf numFmtId="49" fontId="20" fillId="2" borderId="1" xfId="0" applyNumberFormat="1" applyFont="1" applyFill="1" applyBorder="1" applyAlignment="1" applyProtection="1">
      <alignment horizontal="center" vertical="center"/>
      <protection hidden="1"/>
    </xf>
    <xf numFmtId="49" fontId="20" fillId="2" borderId="2" xfId="0" quotePrefix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right" vertical="top" wrapText="1" indent="1"/>
      <protection hidden="1"/>
    </xf>
    <xf numFmtId="0" fontId="7" fillId="2" borderId="3" xfId="0" applyFont="1" applyFill="1" applyBorder="1" applyAlignment="1" applyProtection="1">
      <alignment horizontal="right" vertical="top" wrapText="1" indent="1"/>
      <protection hidden="1"/>
    </xf>
    <xf numFmtId="0" fontId="6" fillId="2" borderId="3" xfId="0" applyFont="1" applyFill="1" applyBorder="1" applyProtection="1">
      <protection hidden="1"/>
    </xf>
    <xf numFmtId="0" fontId="6" fillId="2" borderId="2" xfId="0" applyFont="1" applyFill="1" applyBorder="1" applyProtection="1">
      <protection hidden="1"/>
    </xf>
    <xf numFmtId="0" fontId="7" fillId="2" borderId="10" xfId="0" applyFont="1" applyFill="1" applyBorder="1" applyAlignment="1" applyProtection="1">
      <alignment horizontal="right" vertical="top" wrapText="1" indent="1"/>
      <protection hidden="1"/>
    </xf>
    <xf numFmtId="0" fontId="7" fillId="2" borderId="0" xfId="0" applyFont="1" applyFill="1" applyBorder="1" applyAlignment="1" applyProtection="1">
      <alignment horizontal="right" vertical="top" wrapText="1" indent="1"/>
      <protection hidden="1"/>
    </xf>
    <xf numFmtId="0" fontId="6" fillId="2" borderId="0" xfId="0" applyFont="1" applyFill="1" applyBorder="1" applyProtection="1">
      <protection hidden="1"/>
    </xf>
    <xf numFmtId="0" fontId="6" fillId="2" borderId="11" xfId="0" applyFont="1" applyFill="1" applyBorder="1" applyProtection="1">
      <protection hidden="1"/>
    </xf>
    <xf numFmtId="0" fontId="6" fillId="2" borderId="10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0" fontId="6" fillId="2" borderId="5" xfId="0" applyFont="1" applyFill="1" applyBorder="1" applyProtection="1">
      <protection hidden="1"/>
    </xf>
    <xf numFmtId="0" fontId="6" fillId="2" borderId="7" xfId="0" applyFont="1" applyFill="1" applyBorder="1" applyProtection="1">
      <protection hidden="1"/>
    </xf>
    <xf numFmtId="0" fontId="6" fillId="2" borderId="6" xfId="0" applyFont="1" applyFill="1" applyBorder="1" applyProtection="1">
      <protection hidden="1"/>
    </xf>
    <xf numFmtId="43" fontId="6" fillId="2" borderId="41" xfId="1" applyFont="1" applyFill="1" applyBorder="1" applyAlignment="1" applyProtection="1">
      <alignment horizontal="center" vertical="center"/>
      <protection hidden="1"/>
    </xf>
    <xf numFmtId="43" fontId="6" fillId="2" borderId="47" xfId="1" applyFont="1" applyFill="1" applyBorder="1" applyAlignment="1" applyProtection="1">
      <alignment horizontal="center" vertical="center"/>
      <protection hidden="1"/>
    </xf>
    <xf numFmtId="43" fontId="6" fillId="2" borderId="77" xfId="1" applyFont="1" applyFill="1" applyBorder="1" applyAlignment="1" applyProtection="1">
      <alignment vertical="center"/>
      <protection hidden="1"/>
    </xf>
    <xf numFmtId="0" fontId="0" fillId="0" borderId="78" xfId="0" applyBorder="1" applyAlignment="1">
      <alignment vertical="center"/>
    </xf>
    <xf numFmtId="0" fontId="0" fillId="0" borderId="79" xfId="0" applyBorder="1" applyAlignment="1">
      <alignment vertical="center"/>
    </xf>
    <xf numFmtId="43" fontId="13" fillId="2" borderId="77" xfId="1" applyFont="1" applyFill="1" applyBorder="1" applyAlignment="1" applyProtection="1">
      <alignment vertical="center"/>
      <protection hidden="1"/>
    </xf>
    <xf numFmtId="0" fontId="7" fillId="2" borderId="7" xfId="0" applyFont="1" applyFill="1" applyBorder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right" vertical="center"/>
      <protection locked="0"/>
    </xf>
    <xf numFmtId="0" fontId="7" fillId="0" borderId="13" xfId="0" applyFont="1" applyFill="1" applyBorder="1" applyAlignment="1" applyProtection="1">
      <alignment horizontal="right" vertical="center"/>
      <protection locked="0"/>
    </xf>
    <xf numFmtId="0" fontId="7" fillId="0" borderId="15" xfId="0" applyFont="1" applyFill="1" applyBorder="1" applyAlignment="1" applyProtection="1">
      <alignment horizontal="right"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43" fontId="13" fillId="2" borderId="16" xfId="1" applyFont="1" applyFill="1" applyBorder="1" applyAlignment="1" applyProtection="1">
      <alignment vertical="center"/>
      <protection hidden="1"/>
    </xf>
    <xf numFmtId="43" fontId="13" fillId="2" borderId="18" xfId="1" applyFont="1" applyFill="1" applyBorder="1" applyAlignment="1" applyProtection="1">
      <alignment vertical="center"/>
      <protection hidden="1"/>
    </xf>
    <xf numFmtId="0" fontId="14" fillId="2" borderId="14" xfId="0" applyFont="1" applyFill="1" applyBorder="1" applyAlignment="1" applyProtection="1">
      <alignment horizontal="center" vertical="center" wrapText="1"/>
      <protection hidden="1"/>
    </xf>
    <xf numFmtId="0" fontId="13" fillId="2" borderId="13" xfId="0" applyFont="1" applyFill="1" applyBorder="1" applyAlignment="1" applyProtection="1">
      <alignment horizontal="center" vertical="center"/>
      <protection hidden="1"/>
    </xf>
    <xf numFmtId="0" fontId="13" fillId="2" borderId="21" xfId="0" applyFont="1" applyFill="1" applyBorder="1" applyAlignment="1" applyProtection="1">
      <alignment horizontal="center" vertical="center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Border="1" applyAlignment="1" applyProtection="1">
      <alignment horizontal="right" vertical="center"/>
      <protection hidden="1"/>
    </xf>
    <xf numFmtId="0" fontId="13" fillId="2" borderId="15" xfId="0" applyFont="1" applyFill="1" applyBorder="1" applyAlignment="1" applyProtection="1">
      <alignment horizontal="center" vertical="center"/>
      <protection hidden="1"/>
    </xf>
    <xf numFmtId="0" fontId="13" fillId="2" borderId="40" xfId="0" applyFont="1" applyFill="1" applyBorder="1" applyAlignment="1" applyProtection="1">
      <alignment horizontal="center" vertical="center" wrapText="1"/>
      <protection hidden="1"/>
    </xf>
    <xf numFmtId="0" fontId="13" fillId="2" borderId="42" xfId="0" applyFont="1" applyFill="1" applyBorder="1" applyAlignment="1" applyProtection="1">
      <alignment horizontal="center" vertical="center"/>
      <protection hidden="1"/>
    </xf>
    <xf numFmtId="0" fontId="7" fillId="0" borderId="24" xfId="0" applyFont="1" applyFill="1" applyBorder="1" applyAlignment="1" applyProtection="1">
      <alignment horizontal="right" vertical="center"/>
      <protection locked="0"/>
    </xf>
    <xf numFmtId="0" fontId="7" fillId="0" borderId="25" xfId="0" applyFont="1" applyFill="1" applyBorder="1" applyAlignment="1" applyProtection="1">
      <alignment horizontal="right" vertical="center"/>
      <protection locked="0"/>
    </xf>
    <xf numFmtId="0" fontId="7" fillId="0" borderId="33" xfId="0" applyFont="1" applyFill="1" applyBorder="1" applyAlignment="1" applyProtection="1">
      <alignment horizontal="right" vertical="center"/>
      <protection locked="0"/>
    </xf>
    <xf numFmtId="0" fontId="7" fillId="0" borderId="34" xfId="0" applyFont="1" applyFill="1" applyBorder="1" applyAlignment="1" applyProtection="1">
      <alignment horizontal="right" vertical="center"/>
      <protection locked="0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6" fillId="0" borderId="25" xfId="0" applyFont="1" applyFill="1" applyBorder="1" applyAlignment="1" applyProtection="1">
      <alignment horizontal="right" vertical="center"/>
      <protection hidden="1"/>
    </xf>
    <xf numFmtId="43" fontId="13" fillId="2" borderId="38" xfId="1" applyFont="1" applyFill="1" applyBorder="1" applyAlignment="1" applyProtection="1">
      <alignment horizontal="center" vertical="center"/>
      <protection hidden="1"/>
    </xf>
    <xf numFmtId="43" fontId="13" fillId="2" borderId="6" xfId="1" applyFont="1" applyFill="1" applyBorder="1" applyAlignment="1" applyProtection="1">
      <alignment horizontal="center" vertical="center"/>
      <protection hidden="1"/>
    </xf>
    <xf numFmtId="0" fontId="7" fillId="6" borderId="14" xfId="0" applyFont="1" applyFill="1" applyBorder="1" applyAlignment="1" applyProtection="1">
      <alignment horizontal="right" vertical="center"/>
    </xf>
    <xf numFmtId="0" fontId="7" fillId="6" borderId="13" xfId="0" applyFont="1" applyFill="1" applyBorder="1" applyAlignment="1" applyProtection="1">
      <alignment horizontal="right" vertical="center"/>
    </xf>
    <xf numFmtId="0" fontId="7" fillId="6" borderId="15" xfId="0" applyFont="1" applyFill="1" applyBorder="1" applyAlignment="1" applyProtection="1">
      <alignment horizontal="right" vertical="center"/>
    </xf>
    <xf numFmtId="0" fontId="7" fillId="6" borderId="7" xfId="0" applyFont="1" applyFill="1" applyBorder="1" applyAlignment="1" applyProtection="1">
      <alignment horizontal="center" vertical="center"/>
    </xf>
    <xf numFmtId="0" fontId="6" fillId="6" borderId="7" xfId="0" applyFont="1" applyFill="1" applyBorder="1" applyAlignment="1" applyProtection="1">
      <alignment horizontal="center" vertical="center"/>
    </xf>
    <xf numFmtId="0" fontId="6" fillId="6" borderId="6" xfId="0" applyFont="1" applyFill="1" applyBorder="1" applyAlignment="1" applyProtection="1">
      <alignment horizontal="center" vertical="center"/>
    </xf>
    <xf numFmtId="0" fontId="6" fillId="6" borderId="33" xfId="0" applyFont="1" applyFill="1" applyBorder="1" applyAlignment="1" applyProtection="1">
      <alignment horizontal="right" vertical="center"/>
      <protection hidden="1"/>
    </xf>
    <xf numFmtId="0" fontId="6" fillId="6" borderId="34" xfId="0" applyFont="1" applyFill="1" applyBorder="1" applyAlignment="1" applyProtection="1">
      <alignment horizontal="right" vertical="center"/>
      <protection hidden="1"/>
    </xf>
    <xf numFmtId="0" fontId="7" fillId="6" borderId="33" xfId="0" applyFont="1" applyFill="1" applyBorder="1" applyAlignment="1" applyProtection="1">
      <alignment horizontal="right" vertical="center"/>
    </xf>
    <xf numFmtId="0" fontId="7" fillId="6" borderId="34" xfId="0" applyFont="1" applyFill="1" applyBorder="1" applyAlignment="1" applyProtection="1">
      <alignment horizontal="right" vertical="center"/>
    </xf>
    <xf numFmtId="0" fontId="46" fillId="6" borderId="22" xfId="2" applyFill="1" applyBorder="1" applyAlignment="1" applyProtection="1">
      <alignment horizontal="center" vertical="center"/>
      <protection hidden="1"/>
    </xf>
    <xf numFmtId="0" fontId="45" fillId="6" borderId="22" xfId="0" applyFont="1" applyFill="1" applyBorder="1" applyAlignment="1" applyProtection="1">
      <alignment horizontal="center" vertical="center"/>
      <protection hidden="1"/>
    </xf>
    <xf numFmtId="0" fontId="45" fillId="6" borderId="54" xfId="0" applyFont="1" applyFill="1" applyBorder="1" applyAlignment="1" applyProtection="1">
      <alignment horizontal="center" vertical="center"/>
      <protection hidden="1"/>
    </xf>
    <xf numFmtId="0" fontId="6" fillId="6" borderId="24" xfId="0" applyFont="1" applyFill="1" applyBorder="1" applyAlignment="1" applyProtection="1">
      <alignment horizontal="right" vertical="center"/>
      <protection hidden="1"/>
    </xf>
    <xf numFmtId="0" fontId="6" fillId="6" borderId="25" xfId="0" applyFont="1" applyFill="1" applyBorder="1" applyAlignment="1" applyProtection="1">
      <alignment horizontal="right" vertical="center"/>
      <protection hidden="1"/>
    </xf>
    <xf numFmtId="0" fontId="7" fillId="6" borderId="24" xfId="0" applyFont="1" applyFill="1" applyBorder="1" applyAlignment="1" applyProtection="1">
      <alignment horizontal="right" vertical="center"/>
    </xf>
    <xf numFmtId="0" fontId="7" fillId="6" borderId="25" xfId="0" applyFont="1" applyFill="1" applyBorder="1" applyAlignment="1" applyProtection="1">
      <alignment horizontal="right" vertical="center"/>
    </xf>
    <xf numFmtId="0" fontId="7" fillId="6" borderId="14" xfId="0" applyFont="1" applyFill="1" applyBorder="1" applyAlignment="1" applyProtection="1">
      <alignment horizontal="right" vertical="center"/>
      <protection hidden="1"/>
    </xf>
    <xf numFmtId="0" fontId="7" fillId="6" borderId="13" xfId="0" applyFont="1" applyFill="1" applyBorder="1" applyAlignment="1" applyProtection="1">
      <alignment horizontal="right" vertical="center"/>
      <protection hidden="1"/>
    </xf>
    <xf numFmtId="0" fontId="7" fillId="6" borderId="15" xfId="0" applyFont="1" applyFill="1" applyBorder="1" applyAlignment="1" applyProtection="1">
      <alignment horizontal="right" vertical="center"/>
      <protection hidden="1"/>
    </xf>
    <xf numFmtId="0" fontId="7" fillId="6" borderId="7" xfId="0" applyFont="1" applyFill="1" applyBorder="1" applyAlignment="1" applyProtection="1">
      <alignment horizontal="center" vertical="center"/>
      <protection hidden="1"/>
    </xf>
    <xf numFmtId="0" fontId="6" fillId="6" borderId="7" xfId="0" applyFont="1" applyFill="1" applyBorder="1" applyAlignment="1" applyProtection="1">
      <alignment horizontal="center" vertical="center"/>
      <protection hidden="1"/>
    </xf>
    <xf numFmtId="0" fontId="6" fillId="6" borderId="6" xfId="0" applyFont="1" applyFill="1" applyBorder="1" applyAlignment="1" applyProtection="1">
      <alignment horizontal="center" vertical="center"/>
      <protection hidden="1"/>
    </xf>
    <xf numFmtId="0" fontId="6" fillId="6" borderId="28" xfId="0" applyNumberFormat="1" applyFont="1" applyFill="1" applyBorder="1" applyAlignment="1" applyProtection="1">
      <alignment horizontal="center" vertical="center" wrapText="1"/>
      <protection hidden="1"/>
    </xf>
    <xf numFmtId="0" fontId="6" fillId="6" borderId="22" xfId="0" applyNumberFormat="1" applyFont="1" applyFill="1" applyBorder="1" applyAlignment="1" applyProtection="1">
      <alignment horizontal="center" vertical="center" wrapText="1"/>
      <protection hidden="1"/>
    </xf>
    <xf numFmtId="43" fontId="6" fillId="6" borderId="41" xfId="1" applyFont="1" applyFill="1" applyBorder="1" applyAlignment="1" applyProtection="1">
      <alignment horizontal="center" vertical="center"/>
      <protection hidden="1"/>
    </xf>
    <xf numFmtId="43" fontId="6" fillId="6" borderId="47" xfId="1" applyFont="1" applyFill="1" applyBorder="1" applyAlignment="1" applyProtection="1">
      <alignment horizontal="center" vertical="center"/>
      <protection hidden="1"/>
    </xf>
    <xf numFmtId="0" fontId="7" fillId="6" borderId="33" xfId="0" applyFont="1" applyFill="1" applyBorder="1" applyAlignment="1" applyProtection="1">
      <alignment horizontal="right" vertical="center"/>
      <protection hidden="1"/>
    </xf>
    <xf numFmtId="0" fontId="7" fillId="6" borderId="34" xfId="0" applyFont="1" applyFill="1" applyBorder="1" applyAlignment="1" applyProtection="1">
      <alignment horizontal="right" vertical="center"/>
      <protection hidden="1"/>
    </xf>
    <xf numFmtId="0" fontId="7" fillId="6" borderId="24" xfId="0" applyFont="1" applyFill="1" applyBorder="1" applyAlignment="1" applyProtection="1">
      <alignment horizontal="right" vertical="center"/>
      <protection hidden="1"/>
    </xf>
    <xf numFmtId="0" fontId="7" fillId="6" borderId="25" xfId="0" applyFont="1" applyFill="1" applyBorder="1" applyAlignment="1" applyProtection="1">
      <alignment horizontal="right" vertical="center"/>
      <protection hidden="1"/>
    </xf>
    <xf numFmtId="0" fontId="29" fillId="0" borderId="68" xfId="0" applyFont="1" applyBorder="1" applyAlignment="1">
      <alignment wrapText="1" readingOrder="2"/>
    </xf>
    <xf numFmtId="0" fontId="0" fillId="0" borderId="68" xfId="0" applyBorder="1" applyAlignment="1">
      <alignment wrapText="1"/>
    </xf>
    <xf numFmtId="0" fontId="0" fillId="0" borderId="66" xfId="0" applyBorder="1" applyAlignment="1">
      <alignment wrapText="1"/>
    </xf>
    <xf numFmtId="0" fontId="0" fillId="0" borderId="61" xfId="0" applyBorder="1" applyAlignment="1">
      <alignment wrapText="1"/>
    </xf>
    <xf numFmtId="0" fontId="0" fillId="0" borderId="60" xfId="0" applyBorder="1" applyAlignment="1">
      <alignment wrapText="1"/>
    </xf>
  </cellXfs>
  <cellStyles count="3">
    <cellStyle name="Comma" xfId="1" builtinId="3"/>
    <cellStyle name="Hyperlink" xfId="2" builtinId="8"/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activeX/activeX1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531317401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0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229327513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1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4590718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2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883638912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3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128664217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4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-96072578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5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782975616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6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028000921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7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-196735874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8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682312320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9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927337625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2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306580606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20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562"/>
  <ax:ocxPr ax:name="_cy" ax:value="3069"/>
  <ax:ocxPr ax:name="BackColor" ax:value="16777215"/>
  <ax:ocxPr ax:name="Enabled" ax:value="0"/>
  <ax:ocxPr ax:name="Font" ax:value="Arial"/>
  <ax:ocxPr ax:name="ForeColor" ax:value="0"/>
  <ax:ocxPr ax:name="Picture" ax:value="-2008675200"/>
  <ax:ocxPr ax:name="DataToEncode" ax:value="{00:C5:-000:MVR:0701:0:0:0:0:0:0}"/>
  <ax:ocxPr ax:name="Orientation" ax:value="0"/>
  <ax:ocxPr ax:name="XtoYRatio" ax:value="3"/>
  <ax:ocxPr ax:name="NarrowBarCM" ax:value="0.035"/>
  <ax:ocxPr ax:name="LeftMarginCM" ax:value="0.05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21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562"/>
  <ax:ocxPr ax:name="_cy" ax:value="3069"/>
  <ax:ocxPr ax:name="BackColor" ax:value="16777215"/>
  <ax:ocxPr ax:name="Enabled" ax:value="0"/>
  <ax:ocxPr ax:name="Font" ax:value="Arial"/>
  <ax:ocxPr ax:name="ForeColor" ax:value="0"/>
  <ax:ocxPr ax:name="Picture" ax:value="407243902"/>
  <ax:ocxPr ax:name="DataToEncode" ax:value="{00:T5:-000:MVR:0701:0:0:0:0:0:0}"/>
  <ax:ocxPr ax:name="Orientation" ax:value="0"/>
  <ax:ocxPr ax:name="XtoYRatio" ax:value="3"/>
  <ax:ocxPr ax:name="NarrowBarCM" ax:value="0.035"/>
  <ax:ocxPr ax:name="LeftMarginCM" ax:value="0.05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3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-2109338496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4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430654105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5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205917310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6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2084965504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7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329990809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8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05254014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9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984302208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png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15.emf"/><Relationship Id="rId13" Type="http://schemas.openxmlformats.org/officeDocument/2006/relationships/image" Target="../media/image7.emf"/><Relationship Id="rId18" Type="http://schemas.openxmlformats.org/officeDocument/2006/relationships/image" Target="../media/image2.emf"/><Relationship Id="rId3" Type="http://schemas.openxmlformats.org/officeDocument/2006/relationships/image" Target="../media/image10.emf"/><Relationship Id="rId7" Type="http://schemas.openxmlformats.org/officeDocument/2006/relationships/image" Target="../media/image14.emf"/><Relationship Id="rId12" Type="http://schemas.openxmlformats.org/officeDocument/2006/relationships/image" Target="../media/image19.emf"/><Relationship Id="rId17" Type="http://schemas.openxmlformats.org/officeDocument/2006/relationships/image" Target="../media/image3.emf"/><Relationship Id="rId2" Type="http://schemas.openxmlformats.org/officeDocument/2006/relationships/image" Target="../media/image9.emf"/><Relationship Id="rId16" Type="http://schemas.openxmlformats.org/officeDocument/2006/relationships/image" Target="../media/image4.emf"/><Relationship Id="rId1" Type="http://schemas.openxmlformats.org/officeDocument/2006/relationships/image" Target="../media/image8.emf"/><Relationship Id="rId6" Type="http://schemas.openxmlformats.org/officeDocument/2006/relationships/image" Target="../media/image13.emf"/><Relationship Id="rId11" Type="http://schemas.openxmlformats.org/officeDocument/2006/relationships/image" Target="../media/image18.emf"/><Relationship Id="rId5" Type="http://schemas.openxmlformats.org/officeDocument/2006/relationships/image" Target="../media/image12.emf"/><Relationship Id="rId15" Type="http://schemas.openxmlformats.org/officeDocument/2006/relationships/image" Target="../media/image5.emf"/><Relationship Id="rId10" Type="http://schemas.openxmlformats.org/officeDocument/2006/relationships/image" Target="../media/image17.emf"/><Relationship Id="rId19" Type="http://schemas.openxmlformats.org/officeDocument/2006/relationships/image" Target="../media/image1.emf"/><Relationship Id="rId4" Type="http://schemas.openxmlformats.org/officeDocument/2006/relationships/image" Target="../media/image11.emf"/><Relationship Id="rId9" Type="http://schemas.openxmlformats.org/officeDocument/2006/relationships/image" Target="../media/image16.emf"/><Relationship Id="rId14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0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</xdr:colOff>
      <xdr:row>7</xdr:row>
      <xdr:rowOff>66675</xdr:rowOff>
    </xdr:from>
    <xdr:to>
      <xdr:col>18</xdr:col>
      <xdr:colOff>2</xdr:colOff>
      <xdr:row>10</xdr:row>
      <xdr:rowOff>133350</xdr:rowOff>
    </xdr:to>
    <xdr:sp macro="" textlink="">
      <xdr:nvSpPr>
        <xdr:cNvPr id="3" name="TextBox 2"/>
        <xdr:cNvSpPr txBox="1"/>
      </xdr:nvSpPr>
      <xdr:spPr>
        <a:xfrm>
          <a:off x="9819903523" y="1790700"/>
          <a:ext cx="1790701" cy="790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 rtl="1"/>
          <a:r>
            <a:rPr lang="en-US" sz="6000" b="1"/>
            <a:t>USD</a:t>
          </a:r>
          <a:endParaRPr lang="en-US" sz="16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19</xdr:row>
          <xdr:rowOff>104775</xdr:rowOff>
        </xdr:from>
        <xdr:to>
          <xdr:col>6</xdr:col>
          <xdr:colOff>619125</xdr:colOff>
          <xdr:row>23</xdr:row>
          <xdr:rowOff>295275</xdr:rowOff>
        </xdr:to>
        <xdr:sp macro="" textlink="">
          <xdr:nvSpPr>
            <xdr:cNvPr id="12312" name="PDF1" hidden="1">
              <a:extLst>
                <a:ext uri="{63B3BB69-23CF-44E3-9099-C40C66FF867C}">
                  <a14:compatExt spid="_x0000_s123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41</xdr:row>
          <xdr:rowOff>95250</xdr:rowOff>
        </xdr:from>
        <xdr:to>
          <xdr:col>6</xdr:col>
          <xdr:colOff>619125</xdr:colOff>
          <xdr:row>45</xdr:row>
          <xdr:rowOff>285750</xdr:rowOff>
        </xdr:to>
        <xdr:sp macro="" textlink="">
          <xdr:nvSpPr>
            <xdr:cNvPr id="12327" name="PDF13" hidden="1">
              <a:extLst>
                <a:ext uri="{63B3BB69-23CF-44E3-9099-C40C66FF867C}">
                  <a14:compatExt spid="_x0000_s123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63</xdr:row>
          <xdr:rowOff>66675</xdr:rowOff>
        </xdr:from>
        <xdr:to>
          <xdr:col>6</xdr:col>
          <xdr:colOff>628650</xdr:colOff>
          <xdr:row>67</xdr:row>
          <xdr:rowOff>257175</xdr:rowOff>
        </xdr:to>
        <xdr:sp macro="" textlink="">
          <xdr:nvSpPr>
            <xdr:cNvPr id="12328" name="PDF2" hidden="1">
              <a:extLst>
                <a:ext uri="{63B3BB69-23CF-44E3-9099-C40C66FF867C}">
                  <a14:compatExt spid="_x0000_s123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85</xdr:row>
          <xdr:rowOff>85725</xdr:rowOff>
        </xdr:from>
        <xdr:to>
          <xdr:col>6</xdr:col>
          <xdr:colOff>619125</xdr:colOff>
          <xdr:row>89</xdr:row>
          <xdr:rowOff>276225</xdr:rowOff>
        </xdr:to>
        <xdr:sp macro="" textlink="">
          <xdr:nvSpPr>
            <xdr:cNvPr id="12329" name="PDF3" hidden="1">
              <a:extLst>
                <a:ext uri="{63B3BB69-23CF-44E3-9099-C40C66FF867C}">
                  <a14:compatExt spid="_x0000_s123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107</xdr:row>
          <xdr:rowOff>95250</xdr:rowOff>
        </xdr:from>
        <xdr:to>
          <xdr:col>6</xdr:col>
          <xdr:colOff>619125</xdr:colOff>
          <xdr:row>111</xdr:row>
          <xdr:rowOff>285750</xdr:rowOff>
        </xdr:to>
        <xdr:sp macro="" textlink="">
          <xdr:nvSpPr>
            <xdr:cNvPr id="12330" name="PDF4" hidden="1">
              <a:extLst>
                <a:ext uri="{63B3BB69-23CF-44E3-9099-C40C66FF867C}">
                  <a14:compatExt spid="_x0000_s123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129</xdr:row>
          <xdr:rowOff>95250</xdr:rowOff>
        </xdr:from>
        <xdr:to>
          <xdr:col>6</xdr:col>
          <xdr:colOff>619125</xdr:colOff>
          <xdr:row>133</xdr:row>
          <xdr:rowOff>285750</xdr:rowOff>
        </xdr:to>
        <xdr:sp macro="" textlink="">
          <xdr:nvSpPr>
            <xdr:cNvPr id="12331" name="PDF5" hidden="1">
              <a:extLst>
                <a:ext uri="{63B3BB69-23CF-44E3-9099-C40C66FF867C}">
                  <a14:compatExt spid="_x0000_s123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151</xdr:row>
          <xdr:rowOff>95250</xdr:rowOff>
        </xdr:from>
        <xdr:to>
          <xdr:col>6</xdr:col>
          <xdr:colOff>619125</xdr:colOff>
          <xdr:row>155</xdr:row>
          <xdr:rowOff>285750</xdr:rowOff>
        </xdr:to>
        <xdr:sp macro="" textlink="">
          <xdr:nvSpPr>
            <xdr:cNvPr id="12332" name="PDF6" hidden="1">
              <a:extLst>
                <a:ext uri="{63B3BB69-23CF-44E3-9099-C40C66FF867C}">
                  <a14:compatExt spid="_x0000_s123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173</xdr:row>
          <xdr:rowOff>95250</xdr:rowOff>
        </xdr:from>
        <xdr:to>
          <xdr:col>6</xdr:col>
          <xdr:colOff>619125</xdr:colOff>
          <xdr:row>177</xdr:row>
          <xdr:rowOff>285750</xdr:rowOff>
        </xdr:to>
        <xdr:sp macro="" textlink="">
          <xdr:nvSpPr>
            <xdr:cNvPr id="12333" name="PDF7" hidden="1">
              <a:extLst>
                <a:ext uri="{63B3BB69-23CF-44E3-9099-C40C66FF867C}">
                  <a14:compatExt spid="_x0000_s123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195</xdr:row>
          <xdr:rowOff>95250</xdr:rowOff>
        </xdr:from>
        <xdr:to>
          <xdr:col>6</xdr:col>
          <xdr:colOff>609600</xdr:colOff>
          <xdr:row>199</xdr:row>
          <xdr:rowOff>285750</xdr:rowOff>
        </xdr:to>
        <xdr:sp macro="" textlink="">
          <xdr:nvSpPr>
            <xdr:cNvPr id="12334" name="PDF8" hidden="1">
              <a:extLst>
                <a:ext uri="{63B3BB69-23CF-44E3-9099-C40C66FF867C}">
                  <a14:compatExt spid="_x0000_s123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217</xdr:row>
          <xdr:rowOff>95250</xdr:rowOff>
        </xdr:from>
        <xdr:to>
          <xdr:col>6</xdr:col>
          <xdr:colOff>619125</xdr:colOff>
          <xdr:row>221</xdr:row>
          <xdr:rowOff>285750</xdr:rowOff>
        </xdr:to>
        <xdr:sp macro="" textlink="">
          <xdr:nvSpPr>
            <xdr:cNvPr id="12335" name="PDF9" hidden="1">
              <a:extLst>
                <a:ext uri="{63B3BB69-23CF-44E3-9099-C40C66FF867C}">
                  <a14:compatExt spid="_x0000_s123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239</xdr:row>
          <xdr:rowOff>85725</xdr:rowOff>
        </xdr:from>
        <xdr:to>
          <xdr:col>6</xdr:col>
          <xdr:colOff>619125</xdr:colOff>
          <xdr:row>243</xdr:row>
          <xdr:rowOff>276225</xdr:rowOff>
        </xdr:to>
        <xdr:sp macro="" textlink="">
          <xdr:nvSpPr>
            <xdr:cNvPr id="12336" name="PDF10" hidden="1">
              <a:extLst>
                <a:ext uri="{63B3BB69-23CF-44E3-9099-C40C66FF867C}">
                  <a14:compatExt spid="_x0000_s123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261</xdr:row>
          <xdr:rowOff>85725</xdr:rowOff>
        </xdr:from>
        <xdr:to>
          <xdr:col>6</xdr:col>
          <xdr:colOff>619125</xdr:colOff>
          <xdr:row>265</xdr:row>
          <xdr:rowOff>276225</xdr:rowOff>
        </xdr:to>
        <xdr:sp macro="" textlink="">
          <xdr:nvSpPr>
            <xdr:cNvPr id="12337" name="PDF11" hidden="1">
              <a:extLst>
                <a:ext uri="{63B3BB69-23CF-44E3-9099-C40C66FF867C}">
                  <a14:compatExt spid="_x0000_s12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283</xdr:row>
          <xdr:rowOff>95250</xdr:rowOff>
        </xdr:from>
        <xdr:to>
          <xdr:col>6</xdr:col>
          <xdr:colOff>619125</xdr:colOff>
          <xdr:row>287</xdr:row>
          <xdr:rowOff>285750</xdr:rowOff>
        </xdr:to>
        <xdr:sp macro="" textlink="">
          <xdr:nvSpPr>
            <xdr:cNvPr id="12342" name="PDF12" hidden="1">
              <a:extLst>
                <a:ext uri="{63B3BB69-23CF-44E3-9099-C40C66FF867C}">
                  <a14:compatExt spid="_x0000_s123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306</xdr:row>
          <xdr:rowOff>85725</xdr:rowOff>
        </xdr:from>
        <xdr:to>
          <xdr:col>6</xdr:col>
          <xdr:colOff>619125</xdr:colOff>
          <xdr:row>310</xdr:row>
          <xdr:rowOff>276225</xdr:rowOff>
        </xdr:to>
        <xdr:sp macro="" textlink="">
          <xdr:nvSpPr>
            <xdr:cNvPr id="12344" name="PDF14" hidden="1">
              <a:extLst>
                <a:ext uri="{63B3BB69-23CF-44E3-9099-C40C66FF867C}">
                  <a14:compatExt spid="_x0000_s12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328</xdr:row>
          <xdr:rowOff>85725</xdr:rowOff>
        </xdr:from>
        <xdr:to>
          <xdr:col>6</xdr:col>
          <xdr:colOff>619125</xdr:colOff>
          <xdr:row>332</xdr:row>
          <xdr:rowOff>276225</xdr:rowOff>
        </xdr:to>
        <xdr:sp macro="" textlink="">
          <xdr:nvSpPr>
            <xdr:cNvPr id="12345" name="PDF15" hidden="1">
              <a:extLst>
                <a:ext uri="{63B3BB69-23CF-44E3-9099-C40C66FF867C}">
                  <a14:compatExt spid="_x0000_s12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350</xdr:row>
          <xdr:rowOff>85725</xdr:rowOff>
        </xdr:from>
        <xdr:to>
          <xdr:col>6</xdr:col>
          <xdr:colOff>619125</xdr:colOff>
          <xdr:row>354</xdr:row>
          <xdr:rowOff>276225</xdr:rowOff>
        </xdr:to>
        <xdr:sp macro="" textlink="">
          <xdr:nvSpPr>
            <xdr:cNvPr id="12346" name="PDF16" hidden="1">
              <a:extLst>
                <a:ext uri="{63B3BB69-23CF-44E3-9099-C40C66FF867C}">
                  <a14:compatExt spid="_x0000_s123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372</xdr:row>
          <xdr:rowOff>85725</xdr:rowOff>
        </xdr:from>
        <xdr:to>
          <xdr:col>6</xdr:col>
          <xdr:colOff>619125</xdr:colOff>
          <xdr:row>376</xdr:row>
          <xdr:rowOff>276225</xdr:rowOff>
        </xdr:to>
        <xdr:sp macro="" textlink="">
          <xdr:nvSpPr>
            <xdr:cNvPr id="12347" name="PDF17" hidden="1">
              <a:extLst>
                <a:ext uri="{63B3BB69-23CF-44E3-9099-C40C66FF867C}">
                  <a14:compatExt spid="_x0000_s123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394</xdr:row>
          <xdr:rowOff>85725</xdr:rowOff>
        </xdr:from>
        <xdr:to>
          <xdr:col>6</xdr:col>
          <xdr:colOff>619125</xdr:colOff>
          <xdr:row>398</xdr:row>
          <xdr:rowOff>276225</xdr:rowOff>
        </xdr:to>
        <xdr:sp macro="" textlink="">
          <xdr:nvSpPr>
            <xdr:cNvPr id="12348" name="PDF18" hidden="1">
              <a:extLst>
                <a:ext uri="{63B3BB69-23CF-44E3-9099-C40C66FF867C}">
                  <a14:compatExt spid="_x0000_s123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416</xdr:row>
          <xdr:rowOff>85725</xdr:rowOff>
        </xdr:from>
        <xdr:to>
          <xdr:col>6</xdr:col>
          <xdr:colOff>619125</xdr:colOff>
          <xdr:row>420</xdr:row>
          <xdr:rowOff>276225</xdr:rowOff>
        </xdr:to>
        <xdr:sp macro="" textlink="">
          <xdr:nvSpPr>
            <xdr:cNvPr id="12349" name="PDF19" hidden="1">
              <a:extLst>
                <a:ext uri="{63B3BB69-23CF-44E3-9099-C40C66FF867C}">
                  <a14:compatExt spid="_x0000_s123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64994</xdr:colOff>
      <xdr:row>1</xdr:row>
      <xdr:rowOff>22971</xdr:rowOff>
    </xdr:from>
    <xdr:to>
      <xdr:col>3</xdr:col>
      <xdr:colOff>729513</xdr:colOff>
      <xdr:row>3</xdr:row>
      <xdr:rowOff>396746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32000" contrast="30000"/>
        </a:blip>
        <a:srcRect/>
        <a:stretch>
          <a:fillRect/>
        </a:stretch>
      </xdr:blipFill>
      <xdr:spPr bwMode="auto">
        <a:xfrm>
          <a:off x="8871687" y="89646"/>
          <a:ext cx="1064569" cy="1059575"/>
        </a:xfrm>
        <a:prstGeom prst="rect">
          <a:avLst/>
        </a:prstGeom>
        <a:noFill/>
      </xdr:spPr>
    </xdr:pic>
    <xdr:clientData/>
  </xdr:twoCellAnchor>
  <xdr:twoCellAnchor>
    <xdr:from>
      <xdr:col>15</xdr:col>
      <xdr:colOff>1</xdr:colOff>
      <xdr:row>7</xdr:row>
      <xdr:rowOff>66675</xdr:rowOff>
    </xdr:from>
    <xdr:to>
      <xdr:col>18</xdr:col>
      <xdr:colOff>2</xdr:colOff>
      <xdr:row>10</xdr:row>
      <xdr:rowOff>133350</xdr:rowOff>
    </xdr:to>
    <xdr:sp macro="" textlink="">
      <xdr:nvSpPr>
        <xdr:cNvPr id="3" name="TextBox 2"/>
        <xdr:cNvSpPr txBox="1"/>
      </xdr:nvSpPr>
      <xdr:spPr>
        <a:xfrm>
          <a:off x="1371598" y="1885950"/>
          <a:ext cx="1876426" cy="790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 rtl="1"/>
          <a:r>
            <a:rPr lang="en-US" sz="6000" b="1"/>
            <a:t>USD</a:t>
          </a:r>
          <a:endParaRPr lang="en-US" sz="1600" b="1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228600</xdr:colOff>
          <xdr:row>1</xdr:row>
          <xdr:rowOff>57150</xdr:rowOff>
        </xdr:from>
        <xdr:to>
          <xdr:col>18</xdr:col>
          <xdr:colOff>47625</xdr:colOff>
          <xdr:row>4</xdr:row>
          <xdr:rowOff>47625</xdr:rowOff>
        </xdr:to>
        <xdr:sp macro="" textlink="">
          <xdr:nvSpPr>
            <xdr:cNvPr id="13313" name="PDF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64994</xdr:colOff>
      <xdr:row>1</xdr:row>
      <xdr:rowOff>22971</xdr:rowOff>
    </xdr:from>
    <xdr:to>
      <xdr:col>3</xdr:col>
      <xdr:colOff>729513</xdr:colOff>
      <xdr:row>3</xdr:row>
      <xdr:rowOff>396746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32000" contrast="30000"/>
        </a:blip>
        <a:srcRect/>
        <a:stretch>
          <a:fillRect/>
        </a:stretch>
      </xdr:blipFill>
      <xdr:spPr bwMode="auto">
        <a:xfrm>
          <a:off x="8871687" y="89646"/>
          <a:ext cx="1064569" cy="1059575"/>
        </a:xfrm>
        <a:prstGeom prst="rect">
          <a:avLst/>
        </a:prstGeom>
        <a:noFill/>
      </xdr:spPr>
    </xdr:pic>
    <xdr:clientData/>
  </xdr:twoCellAnchor>
  <xdr:twoCellAnchor>
    <xdr:from>
      <xdr:col>15</xdr:col>
      <xdr:colOff>1</xdr:colOff>
      <xdr:row>7</xdr:row>
      <xdr:rowOff>66675</xdr:rowOff>
    </xdr:from>
    <xdr:to>
      <xdr:col>18</xdr:col>
      <xdr:colOff>2</xdr:colOff>
      <xdr:row>10</xdr:row>
      <xdr:rowOff>133350</xdr:rowOff>
    </xdr:to>
    <xdr:sp macro="" textlink="">
      <xdr:nvSpPr>
        <xdr:cNvPr id="3" name="TextBox 2"/>
        <xdr:cNvSpPr txBox="1"/>
      </xdr:nvSpPr>
      <xdr:spPr>
        <a:xfrm>
          <a:off x="1371598" y="1885950"/>
          <a:ext cx="1876426" cy="790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 rtl="1"/>
          <a:r>
            <a:rPr lang="en-US" sz="6000" b="1"/>
            <a:t>USD</a:t>
          </a:r>
          <a:endParaRPr lang="en-US" sz="1600" b="1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228600</xdr:colOff>
          <xdr:row>1</xdr:row>
          <xdr:rowOff>57150</xdr:rowOff>
        </xdr:from>
        <xdr:to>
          <xdr:col>18</xdr:col>
          <xdr:colOff>47625</xdr:colOff>
          <xdr:row>4</xdr:row>
          <xdr:rowOff>47625</xdr:rowOff>
        </xdr:to>
        <xdr:sp macro="" textlink="">
          <xdr:nvSpPr>
            <xdr:cNvPr id="14337" name="PDF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ontrol" Target="../activeX/activeX12.xml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control" Target="../activeX/activeX16.xml"/><Relationship Id="rId7" Type="http://schemas.openxmlformats.org/officeDocument/2006/relationships/image" Target="../media/image2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7.xml"/><Relationship Id="rId20" Type="http://schemas.openxmlformats.org/officeDocument/2006/relationships/control" Target="../activeX/activeX9.xml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32" Type="http://schemas.openxmlformats.org/officeDocument/2006/relationships/control" Target="../activeX/activeX15.xml"/><Relationship Id="rId37" Type="http://schemas.openxmlformats.org/officeDocument/2006/relationships/image" Target="../media/image17.emf"/><Relationship Id="rId40" Type="http://schemas.openxmlformats.org/officeDocument/2006/relationships/control" Target="../activeX/activeX19.xml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36" Type="http://schemas.openxmlformats.org/officeDocument/2006/relationships/control" Target="../activeX/activeX17.xml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Relationship Id="rId30" Type="http://schemas.openxmlformats.org/officeDocument/2006/relationships/control" Target="../activeX/activeX14.xml"/><Relationship Id="rId35" Type="http://schemas.openxmlformats.org/officeDocument/2006/relationships/image" Target="../media/image16.emf"/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2.vml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control" Target="../activeX/activeX1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0.emf"/><Relationship Id="rId4" Type="http://schemas.openxmlformats.org/officeDocument/2006/relationships/control" Target="../activeX/activeX2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22.emf"/><Relationship Id="rId4" Type="http://schemas.openxmlformats.org/officeDocument/2006/relationships/control" Target="../activeX/activeX2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00B050"/>
  </sheetPr>
  <dimension ref="A1:X105"/>
  <sheetViews>
    <sheetView showGridLines="0" rightToLeft="1" tabSelected="1" zoomScaleNormal="100" workbookViewId="0">
      <selection activeCell="D12" sqref="D12"/>
    </sheetView>
  </sheetViews>
  <sheetFormatPr defaultColWidth="0" defaultRowHeight="15" zeroHeight="1" x14ac:dyDescent="0.25"/>
  <cols>
    <col min="1" max="1" width="0.85546875" style="4" customWidth="1"/>
    <col min="2" max="2" width="1.140625" style="4" customWidth="1"/>
    <col min="3" max="3" width="6.5703125" style="4" customWidth="1"/>
    <col min="4" max="4" width="11" style="4" customWidth="1"/>
    <col min="5" max="5" width="2.85546875" style="4" customWidth="1"/>
    <col min="6" max="6" width="8.140625" style="4" customWidth="1"/>
    <col min="7" max="7" width="3.42578125" style="4" customWidth="1"/>
    <col min="8" max="8" width="16.28515625" style="4" customWidth="1"/>
    <col min="9" max="9" width="0.42578125" style="4" customWidth="1"/>
    <col min="10" max="10" width="17.5703125" style="4" customWidth="1"/>
    <col min="11" max="11" width="10.5703125" style="4" customWidth="1"/>
    <col min="12" max="12" width="7.5703125" style="4" customWidth="1"/>
    <col min="13" max="13" width="0.42578125" style="4" customWidth="1"/>
    <col min="14" max="14" width="9" style="4" customWidth="1"/>
    <col min="15" max="15" width="9.42578125" style="4" customWidth="1"/>
    <col min="16" max="16" width="10.42578125" style="4" customWidth="1"/>
    <col min="17" max="17" width="6.5703125" style="4" customWidth="1"/>
    <col min="18" max="18" width="11.140625" style="4" customWidth="1"/>
    <col min="19" max="19" width="1" style="4" customWidth="1"/>
    <col min="20" max="20" width="0.85546875" style="4" customWidth="1"/>
    <col min="21" max="21" width="9" style="4" customWidth="1"/>
    <col min="22" max="22" width="1.28515625" style="4" customWidth="1"/>
    <col min="23" max="23" width="11.5703125" style="4" hidden="1" customWidth="1"/>
    <col min="24" max="16384" width="9" style="4" hidden="1"/>
  </cols>
  <sheetData>
    <row r="1" spans="1:22" ht="5.25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2" ht="41.25" x14ac:dyDescent="0.25">
      <c r="A2" s="26"/>
      <c r="B2" s="195" t="s">
        <v>1059</v>
      </c>
      <c r="C2" s="195"/>
      <c r="D2" s="195"/>
      <c r="E2" s="196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8" t="s">
        <v>1070</v>
      </c>
      <c r="S2" s="197"/>
    </row>
    <row r="3" spans="1:22" s="204" customFormat="1" ht="18.75" x14ac:dyDescent="0.25">
      <c r="A3" s="203"/>
      <c r="B3" s="193" t="s">
        <v>972</v>
      </c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4"/>
    </row>
    <row r="4" spans="1:22" s="202" customFormat="1" ht="21.75" x14ac:dyDescent="0.25">
      <c r="A4" s="200"/>
      <c r="B4" s="199" t="s">
        <v>973</v>
      </c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201"/>
    </row>
    <row r="5" spans="1:22" s="207" customFormat="1" ht="13.5" thickBot="1" x14ac:dyDescent="0.3">
      <c r="A5" s="205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</row>
    <row r="6" spans="1:22" s="7" customFormat="1" ht="21" x14ac:dyDescent="0.25">
      <c r="A6" s="37"/>
      <c r="B6" s="38"/>
      <c r="C6" s="38"/>
      <c r="D6" s="39"/>
      <c r="E6" s="40" t="s">
        <v>4</v>
      </c>
      <c r="F6" s="319" t="s">
        <v>1058</v>
      </c>
      <c r="G6" s="320"/>
      <c r="H6" s="38"/>
      <c r="I6" s="38"/>
      <c r="J6" s="41" t="s">
        <v>550</v>
      </c>
      <c r="K6" s="174"/>
      <c r="L6" s="112"/>
      <c r="M6" s="38"/>
      <c r="N6" s="38"/>
      <c r="O6" s="40" t="s">
        <v>5</v>
      </c>
      <c r="P6" s="42"/>
      <c r="Q6" s="43"/>
      <c r="R6" s="44"/>
      <c r="S6" s="38"/>
      <c r="V6" s="9"/>
    </row>
    <row r="7" spans="1:22" s="8" customFormat="1" ht="13.5" customHeight="1" thickBot="1" x14ac:dyDescent="0.3">
      <c r="A7" s="45"/>
      <c r="B7" s="46"/>
      <c r="C7" s="46"/>
      <c r="D7" s="47"/>
      <c r="E7" s="48" t="s">
        <v>1</v>
      </c>
      <c r="F7" s="49"/>
      <c r="G7" s="50"/>
      <c r="H7" s="51"/>
      <c r="I7" s="51"/>
      <c r="J7" s="48" t="s">
        <v>544</v>
      </c>
      <c r="K7" s="52" t="s">
        <v>2</v>
      </c>
      <c r="L7" s="111" t="s">
        <v>630</v>
      </c>
      <c r="M7" s="54"/>
      <c r="N7" s="55"/>
      <c r="O7" s="14" t="s">
        <v>545</v>
      </c>
      <c r="P7" s="52" t="s">
        <v>539</v>
      </c>
      <c r="Q7" s="56" t="s">
        <v>538</v>
      </c>
      <c r="R7" s="53" t="s">
        <v>537</v>
      </c>
      <c r="S7" s="46"/>
    </row>
    <row r="8" spans="1:22" x14ac:dyDescent="0.25">
      <c r="A8" s="2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1:22" ht="20.25" customHeight="1" thickBot="1" x14ac:dyDescent="0.3">
      <c r="A9" s="26"/>
      <c r="B9" s="27"/>
      <c r="C9" s="27"/>
      <c r="D9" s="27"/>
      <c r="E9" s="27"/>
      <c r="F9" s="27"/>
      <c r="G9" s="27"/>
      <c r="H9" s="27"/>
      <c r="I9" s="27"/>
      <c r="J9" s="47"/>
      <c r="K9" s="57" t="s">
        <v>577</v>
      </c>
      <c r="L9" s="58" t="s">
        <v>559</v>
      </c>
      <c r="M9" s="59"/>
      <c r="N9" s="27"/>
      <c r="O9" s="27"/>
      <c r="P9" s="27"/>
      <c r="Q9" s="27"/>
      <c r="R9" s="27"/>
      <c r="S9" s="27"/>
    </row>
    <row r="10" spans="1:22" ht="21.75" thickBot="1" x14ac:dyDescent="0.3">
      <c r="A10" s="26"/>
      <c r="B10" s="27"/>
      <c r="C10" s="27"/>
      <c r="D10" s="60" t="s">
        <v>7</v>
      </c>
      <c r="E10" s="27"/>
      <c r="F10" s="27"/>
      <c r="G10" s="27"/>
      <c r="H10" s="61" t="s">
        <v>1069</v>
      </c>
      <c r="I10" s="62"/>
      <c r="J10" s="59" t="s">
        <v>859</v>
      </c>
      <c r="K10" s="6"/>
      <c r="L10" s="6"/>
      <c r="M10" s="59"/>
      <c r="N10" s="27"/>
      <c r="O10" s="48" t="s">
        <v>860</v>
      </c>
      <c r="P10" s="27"/>
      <c r="Q10" s="27"/>
      <c r="R10" s="27"/>
      <c r="S10" s="27"/>
    </row>
    <row r="11" spans="1:22" ht="17.45" customHeight="1" thickBot="1" x14ac:dyDescent="0.3">
      <c r="A11" s="26"/>
      <c r="B11" s="27"/>
      <c r="C11" s="27"/>
      <c r="D11" s="63"/>
      <c r="E11" s="64" t="s">
        <v>3</v>
      </c>
      <c r="F11" s="64">
        <v>500</v>
      </c>
      <c r="G11" s="47" t="s">
        <v>6</v>
      </c>
      <c r="H11" s="65">
        <f>D11*F11</f>
        <v>0</v>
      </c>
      <c r="I11" s="66"/>
      <c r="J11" s="27"/>
      <c r="K11" s="27"/>
      <c r="L11" s="27"/>
      <c r="M11" s="27"/>
      <c r="N11" s="27"/>
      <c r="O11" s="27"/>
      <c r="P11" s="27"/>
      <c r="Q11" s="27"/>
      <c r="R11" s="27"/>
      <c r="S11" s="27"/>
    </row>
    <row r="12" spans="1:22" ht="17.45" customHeight="1" x14ac:dyDescent="0.25">
      <c r="A12" s="26"/>
      <c r="B12" s="27"/>
      <c r="C12" s="27"/>
      <c r="D12" s="63"/>
      <c r="E12" s="64" t="s">
        <v>3</v>
      </c>
      <c r="F12" s="64">
        <v>100</v>
      </c>
      <c r="G12" s="47" t="s">
        <v>6</v>
      </c>
      <c r="H12" s="65">
        <f t="shared" ref="H12:H16" si="0">D12*F12</f>
        <v>0</v>
      </c>
      <c r="I12" s="66"/>
      <c r="J12" s="27"/>
      <c r="K12" s="57" t="s">
        <v>961</v>
      </c>
      <c r="L12" s="321" t="str">
        <f>_ttl</f>
        <v/>
      </c>
      <c r="M12" s="322"/>
      <c r="N12" s="323"/>
      <c r="O12" s="323"/>
      <c r="P12" s="323"/>
      <c r="Q12" s="323"/>
      <c r="R12" s="324"/>
      <c r="S12" s="27"/>
    </row>
    <row r="13" spans="1:22" ht="17.45" customHeight="1" x14ac:dyDescent="0.25">
      <c r="A13" s="26"/>
      <c r="B13" s="27"/>
      <c r="C13" s="27"/>
      <c r="D13" s="63"/>
      <c r="E13" s="64" t="s">
        <v>3</v>
      </c>
      <c r="F13" s="64">
        <v>50</v>
      </c>
      <c r="G13" s="47" t="s">
        <v>6</v>
      </c>
      <c r="H13" s="65">
        <f t="shared" ref="H13" si="1">D13*F13</f>
        <v>0</v>
      </c>
      <c r="I13" s="66"/>
      <c r="J13" s="27"/>
      <c r="K13" s="48" t="s">
        <v>543</v>
      </c>
      <c r="L13" s="325"/>
      <c r="M13" s="326"/>
      <c r="N13" s="327"/>
      <c r="O13" s="327"/>
      <c r="P13" s="327"/>
      <c r="Q13" s="327"/>
      <c r="R13" s="328"/>
      <c r="S13" s="27"/>
    </row>
    <row r="14" spans="1:22" ht="17.45" customHeight="1" x14ac:dyDescent="0.25">
      <c r="A14" s="26"/>
      <c r="B14" s="27"/>
      <c r="C14" s="27"/>
      <c r="D14" s="63"/>
      <c r="E14" s="64" t="s">
        <v>3</v>
      </c>
      <c r="F14" s="64">
        <v>20</v>
      </c>
      <c r="G14" s="47" t="s">
        <v>6</v>
      </c>
      <c r="H14" s="65">
        <f t="shared" si="0"/>
        <v>0</v>
      </c>
      <c r="I14" s="66"/>
      <c r="J14" s="27"/>
      <c r="K14" s="27"/>
      <c r="L14" s="329"/>
      <c r="M14" s="327"/>
      <c r="N14" s="330"/>
      <c r="O14" s="330"/>
      <c r="P14" s="330"/>
      <c r="Q14" s="330"/>
      <c r="R14" s="328"/>
      <c r="S14" s="27"/>
    </row>
    <row r="15" spans="1:22" ht="17.45" customHeight="1" thickBot="1" x14ac:dyDescent="0.3">
      <c r="A15" s="26"/>
      <c r="B15" s="27"/>
      <c r="C15" s="27"/>
      <c r="D15" s="63"/>
      <c r="E15" s="64" t="s">
        <v>3</v>
      </c>
      <c r="F15" s="64">
        <v>10</v>
      </c>
      <c r="G15" s="47" t="s">
        <v>6</v>
      </c>
      <c r="H15" s="65">
        <f t="shared" si="0"/>
        <v>0</v>
      </c>
      <c r="I15" s="66"/>
      <c r="J15" s="27"/>
      <c r="K15" s="27"/>
      <c r="L15" s="331"/>
      <c r="M15" s="332"/>
      <c r="N15" s="332"/>
      <c r="O15" s="332"/>
      <c r="P15" s="332"/>
      <c r="Q15" s="332"/>
      <c r="R15" s="333"/>
      <c r="S15" s="27"/>
    </row>
    <row r="16" spans="1:22" ht="17.45" customHeight="1" thickBot="1" x14ac:dyDescent="0.3">
      <c r="A16" s="26"/>
      <c r="B16" s="27"/>
      <c r="C16" s="27"/>
      <c r="D16" s="67"/>
      <c r="E16" s="64" t="s">
        <v>3</v>
      </c>
      <c r="F16" s="64">
        <v>5</v>
      </c>
      <c r="G16" s="47" t="s">
        <v>6</v>
      </c>
      <c r="H16" s="65">
        <f t="shared" si="0"/>
        <v>0</v>
      </c>
      <c r="I16" s="66"/>
      <c r="J16" s="27"/>
      <c r="K16" s="27"/>
      <c r="L16" s="27"/>
      <c r="M16" s="27"/>
      <c r="N16" s="27"/>
      <c r="O16" s="27"/>
      <c r="P16" s="27"/>
      <c r="Q16" s="27"/>
      <c r="R16" s="27"/>
      <c r="S16" s="27"/>
    </row>
    <row r="17" spans="1:19" ht="17.45" customHeight="1" thickBot="1" x14ac:dyDescent="0.3">
      <c r="A17" s="26"/>
      <c r="B17" s="27"/>
      <c r="C17" s="27"/>
      <c r="D17" s="68"/>
      <c r="E17" s="64"/>
      <c r="F17" s="64"/>
      <c r="G17" s="69" t="s">
        <v>1062</v>
      </c>
      <c r="H17" s="70"/>
      <c r="I17" s="66"/>
      <c r="J17" s="230"/>
      <c r="K17" s="230"/>
      <c r="L17" s="230"/>
      <c r="M17" s="74"/>
      <c r="N17" s="71" t="s">
        <v>579</v>
      </c>
      <c r="O17" s="75"/>
      <c r="P17" s="75"/>
      <c r="Q17" s="75"/>
      <c r="R17" s="76"/>
      <c r="S17" s="27"/>
    </row>
    <row r="18" spans="1:19" ht="19.5" customHeight="1" thickBot="1" x14ac:dyDescent="0.3">
      <c r="A18" s="26"/>
      <c r="B18" s="27"/>
      <c r="C18" s="27"/>
      <c r="D18" s="27"/>
      <c r="E18" s="77"/>
      <c r="F18" s="27"/>
      <c r="G18" s="78" t="s">
        <v>580</v>
      </c>
      <c r="H18" s="336">
        <f>SUM(H11:H17)</f>
        <v>0</v>
      </c>
      <c r="I18" s="337"/>
      <c r="J18" s="338"/>
      <c r="K18" s="353"/>
      <c r="L18" s="353"/>
      <c r="M18" s="38"/>
      <c r="N18" s="80"/>
      <c r="O18" s="81" t="s">
        <v>581</v>
      </c>
      <c r="P18" s="361"/>
      <c r="Q18" s="361"/>
      <c r="R18" s="362"/>
      <c r="S18" s="38"/>
    </row>
    <row r="19" spans="1:19" ht="19.5" customHeight="1" thickBot="1" x14ac:dyDescent="0.3">
      <c r="A19" s="26"/>
      <c r="B19" s="27"/>
      <c r="C19" s="27"/>
      <c r="D19" s="27"/>
      <c r="E19" s="77"/>
      <c r="F19" s="27"/>
      <c r="G19" s="78" t="s">
        <v>582</v>
      </c>
      <c r="H19" s="336">
        <f>$Q$39</f>
        <v>0</v>
      </c>
      <c r="I19" s="337"/>
      <c r="J19" s="338"/>
      <c r="K19" s="353"/>
      <c r="L19" s="353"/>
      <c r="M19" s="38"/>
      <c r="N19" s="80"/>
      <c r="O19" s="81" t="s">
        <v>583</v>
      </c>
      <c r="P19" s="357"/>
      <c r="Q19" s="357"/>
      <c r="R19" s="358"/>
      <c r="S19" s="38"/>
    </row>
    <row r="20" spans="1:19" ht="19.5" customHeight="1" thickBot="1" x14ac:dyDescent="0.3">
      <c r="A20" s="26"/>
      <c r="B20" s="27"/>
      <c r="C20" s="27"/>
      <c r="D20" s="27"/>
      <c r="E20" s="77"/>
      <c r="F20" s="27"/>
      <c r="G20" s="78" t="s">
        <v>584</v>
      </c>
      <c r="H20" s="339">
        <f>H19+H18</f>
        <v>0</v>
      </c>
      <c r="I20" s="337"/>
      <c r="J20" s="338"/>
      <c r="K20" s="353"/>
      <c r="L20" s="353"/>
      <c r="M20" s="38"/>
      <c r="N20" s="83"/>
      <c r="O20" s="84" t="s">
        <v>585</v>
      </c>
      <c r="P20" s="359"/>
      <c r="Q20" s="359"/>
      <c r="R20" s="360"/>
      <c r="S20" s="38"/>
    </row>
    <row r="21" spans="1:19" ht="6" customHeight="1" x14ac:dyDescent="0.25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1:19" ht="21.75" thickBot="1" x14ac:dyDescent="0.3">
      <c r="A22" s="26"/>
      <c r="B22" s="27"/>
      <c r="C22" s="27"/>
      <c r="D22" s="85" t="s">
        <v>586</v>
      </c>
      <c r="E22" s="27"/>
      <c r="F22" s="27"/>
      <c r="G22" s="27"/>
      <c r="H22" s="27"/>
      <c r="I22" s="27"/>
      <c r="J22" s="27"/>
      <c r="K22" s="27"/>
      <c r="L22" s="27"/>
      <c r="M22" s="27"/>
      <c r="N22" s="86" t="s">
        <v>565</v>
      </c>
      <c r="O22" s="87" t="s">
        <v>642</v>
      </c>
      <c r="P22" s="27"/>
      <c r="Q22" s="27"/>
      <c r="R22" s="27"/>
      <c r="S22" s="27"/>
    </row>
    <row r="23" spans="1:19" ht="36" customHeight="1" x14ac:dyDescent="0.25">
      <c r="A23" s="26"/>
      <c r="B23" s="27"/>
      <c r="C23" s="27"/>
      <c r="D23" s="295" t="s">
        <v>587</v>
      </c>
      <c r="E23" s="296"/>
      <c r="F23" s="296"/>
      <c r="G23" s="297"/>
      <c r="H23" s="302" t="s">
        <v>588</v>
      </c>
      <c r="I23" s="297"/>
      <c r="J23" s="88" t="s">
        <v>589</v>
      </c>
      <c r="K23" s="302" t="s">
        <v>1063</v>
      </c>
      <c r="L23" s="308"/>
      <c r="M23" s="27"/>
      <c r="N23" s="119"/>
      <c r="O23" s="120" t="s">
        <v>624</v>
      </c>
      <c r="P23" s="114" t="s">
        <v>625</v>
      </c>
      <c r="Q23" s="355" t="s">
        <v>1064</v>
      </c>
      <c r="R23" s="356"/>
      <c r="S23" s="27"/>
    </row>
    <row r="24" spans="1:19" ht="18" customHeight="1" x14ac:dyDescent="0.25">
      <c r="A24" s="26"/>
      <c r="B24" s="27"/>
      <c r="C24" s="89" t="s">
        <v>649</v>
      </c>
      <c r="D24" s="298"/>
      <c r="E24" s="299"/>
      <c r="F24" s="299"/>
      <c r="G24" s="299"/>
      <c r="H24" s="294"/>
      <c r="I24" s="294"/>
      <c r="J24" s="118"/>
      <c r="K24" s="303"/>
      <c r="L24" s="304"/>
      <c r="M24" s="27"/>
      <c r="N24" s="115"/>
      <c r="O24" s="121" t="s">
        <v>612</v>
      </c>
      <c r="P24" s="122">
        <f>COUNTIF(_batch01,"&gt;0")</f>
        <v>0</v>
      </c>
      <c r="Q24" s="334">
        <f>SUM(_batch01)</f>
        <v>0</v>
      </c>
      <c r="R24" s="335"/>
      <c r="S24" s="27"/>
    </row>
    <row r="25" spans="1:19" ht="18" customHeight="1" x14ac:dyDescent="0.25">
      <c r="A25" s="26"/>
      <c r="B25" s="27"/>
      <c r="C25" s="89" t="s">
        <v>650</v>
      </c>
      <c r="D25" s="298"/>
      <c r="E25" s="299"/>
      <c r="F25" s="299"/>
      <c r="G25" s="299"/>
      <c r="H25" s="294"/>
      <c r="I25" s="294"/>
      <c r="J25" s="118"/>
      <c r="K25" s="303"/>
      <c r="L25" s="304"/>
      <c r="M25" s="27"/>
      <c r="N25" s="115"/>
      <c r="O25" s="121" t="s">
        <v>613</v>
      </c>
      <c r="P25" s="117">
        <f>COUNTIF(_batch02,"&gt;0")</f>
        <v>0</v>
      </c>
      <c r="Q25" s="334">
        <f>SUM(_batch02)</f>
        <v>0</v>
      </c>
      <c r="R25" s="335"/>
      <c r="S25" s="27"/>
    </row>
    <row r="26" spans="1:19" ht="18" customHeight="1" x14ac:dyDescent="0.25">
      <c r="A26" s="26"/>
      <c r="B26" s="27"/>
      <c r="C26" s="89" t="s">
        <v>651</v>
      </c>
      <c r="D26" s="298"/>
      <c r="E26" s="299"/>
      <c r="F26" s="299"/>
      <c r="G26" s="299"/>
      <c r="H26" s="294"/>
      <c r="I26" s="294"/>
      <c r="J26" s="118"/>
      <c r="K26" s="303"/>
      <c r="L26" s="304"/>
      <c r="M26" s="27"/>
      <c r="N26" s="115"/>
      <c r="O26" s="121" t="s">
        <v>614</v>
      </c>
      <c r="P26" s="117">
        <f>COUNTIF(_batch03,"&gt;0")</f>
        <v>0</v>
      </c>
      <c r="Q26" s="334">
        <f>SUM(_batch03)</f>
        <v>0</v>
      </c>
      <c r="R26" s="335"/>
      <c r="S26" s="27"/>
    </row>
    <row r="27" spans="1:19" ht="18" customHeight="1" x14ac:dyDescent="0.25">
      <c r="A27" s="26"/>
      <c r="B27" s="27"/>
      <c r="C27" s="89" t="s">
        <v>652</v>
      </c>
      <c r="D27" s="298"/>
      <c r="E27" s="299"/>
      <c r="F27" s="299"/>
      <c r="G27" s="299"/>
      <c r="H27" s="294"/>
      <c r="I27" s="294"/>
      <c r="J27" s="118"/>
      <c r="K27" s="303"/>
      <c r="L27" s="304"/>
      <c r="M27" s="27"/>
      <c r="N27" s="97"/>
      <c r="O27" s="121" t="s">
        <v>615</v>
      </c>
      <c r="P27" s="117">
        <f>COUNTIF(_batch04,"&gt;0")</f>
        <v>0</v>
      </c>
      <c r="Q27" s="334">
        <f>SUM(_batch04)</f>
        <v>0</v>
      </c>
      <c r="R27" s="335"/>
      <c r="S27" s="27"/>
    </row>
    <row r="28" spans="1:19" ht="18" customHeight="1" x14ac:dyDescent="0.25">
      <c r="A28" s="26"/>
      <c r="B28" s="27"/>
      <c r="C28" s="89" t="s">
        <v>653</v>
      </c>
      <c r="D28" s="298"/>
      <c r="E28" s="299"/>
      <c r="F28" s="299"/>
      <c r="G28" s="299"/>
      <c r="H28" s="294"/>
      <c r="I28" s="294"/>
      <c r="J28" s="118"/>
      <c r="K28" s="303"/>
      <c r="L28" s="304"/>
      <c r="M28" s="27"/>
      <c r="N28" s="97"/>
      <c r="O28" s="121" t="s">
        <v>616</v>
      </c>
      <c r="P28" s="117">
        <f>COUNTIF(_batch05,"&gt;0")</f>
        <v>0</v>
      </c>
      <c r="Q28" s="334">
        <f>SUM(_batch05)</f>
        <v>0</v>
      </c>
      <c r="R28" s="335"/>
      <c r="S28" s="27"/>
    </row>
    <row r="29" spans="1:19" ht="18" customHeight="1" x14ac:dyDescent="0.25">
      <c r="A29" s="26"/>
      <c r="B29" s="27"/>
      <c r="C29" s="89" t="s">
        <v>654</v>
      </c>
      <c r="D29" s="298"/>
      <c r="E29" s="299"/>
      <c r="F29" s="299"/>
      <c r="G29" s="299"/>
      <c r="H29" s="294"/>
      <c r="I29" s="294"/>
      <c r="J29" s="118"/>
      <c r="K29" s="303"/>
      <c r="L29" s="304"/>
      <c r="M29" s="27"/>
      <c r="N29" s="97"/>
      <c r="O29" s="121" t="s">
        <v>617</v>
      </c>
      <c r="P29" s="117">
        <f>COUNTIF(_batch06,"&gt;0")</f>
        <v>0</v>
      </c>
      <c r="Q29" s="334">
        <f>SUM(_batch06)</f>
        <v>0</v>
      </c>
      <c r="R29" s="335"/>
      <c r="S29" s="27"/>
    </row>
    <row r="30" spans="1:19" ht="18" customHeight="1" x14ac:dyDescent="0.25">
      <c r="A30" s="26"/>
      <c r="B30" s="27"/>
      <c r="C30" s="89" t="s">
        <v>655</v>
      </c>
      <c r="D30" s="298"/>
      <c r="E30" s="299"/>
      <c r="F30" s="299"/>
      <c r="G30" s="299"/>
      <c r="H30" s="294"/>
      <c r="I30" s="294"/>
      <c r="J30" s="118"/>
      <c r="K30" s="303"/>
      <c r="L30" s="304"/>
      <c r="M30" s="27"/>
      <c r="N30" s="97"/>
      <c r="O30" s="121" t="s">
        <v>618</v>
      </c>
      <c r="P30" s="117">
        <f>COUNTIF(_batch07,"&gt;0")</f>
        <v>0</v>
      </c>
      <c r="Q30" s="334">
        <f>SUM(_batch07)</f>
        <v>0</v>
      </c>
      <c r="R30" s="335"/>
      <c r="S30" s="27"/>
    </row>
    <row r="31" spans="1:19" ht="18" customHeight="1" x14ac:dyDescent="0.25">
      <c r="A31" s="26"/>
      <c r="B31" s="27"/>
      <c r="C31" s="89" t="s">
        <v>656</v>
      </c>
      <c r="D31" s="298"/>
      <c r="E31" s="299"/>
      <c r="F31" s="299"/>
      <c r="G31" s="299"/>
      <c r="H31" s="294"/>
      <c r="I31" s="294"/>
      <c r="J31" s="118"/>
      <c r="K31" s="303"/>
      <c r="L31" s="304"/>
      <c r="M31" s="27"/>
      <c r="N31" s="97"/>
      <c r="O31" s="121" t="s">
        <v>619</v>
      </c>
      <c r="P31" s="117">
        <f>COUNTIF(_batch08,"&gt;0")</f>
        <v>0</v>
      </c>
      <c r="Q31" s="334">
        <f>SUM(_batch08)</f>
        <v>0</v>
      </c>
      <c r="R31" s="335"/>
      <c r="S31" s="27"/>
    </row>
    <row r="32" spans="1:19" ht="18" customHeight="1" x14ac:dyDescent="0.25">
      <c r="A32" s="26"/>
      <c r="B32" s="27"/>
      <c r="C32" s="89" t="s">
        <v>657</v>
      </c>
      <c r="D32" s="298"/>
      <c r="E32" s="299"/>
      <c r="F32" s="299"/>
      <c r="G32" s="299"/>
      <c r="H32" s="294"/>
      <c r="I32" s="294"/>
      <c r="J32" s="118"/>
      <c r="K32" s="303"/>
      <c r="L32" s="304"/>
      <c r="M32" s="27"/>
      <c r="N32" s="97"/>
      <c r="O32" s="121" t="s">
        <v>620</v>
      </c>
      <c r="P32" s="117">
        <f>COUNTIF(_batch09,"&gt;0")</f>
        <v>0</v>
      </c>
      <c r="Q32" s="334">
        <f>SUM(_batch09)</f>
        <v>0</v>
      </c>
      <c r="R32" s="335"/>
      <c r="S32" s="27"/>
    </row>
    <row r="33" spans="1:23" ht="18" customHeight="1" x14ac:dyDescent="0.25">
      <c r="A33" s="26"/>
      <c r="B33" s="27"/>
      <c r="C33" s="89" t="s">
        <v>658</v>
      </c>
      <c r="D33" s="298"/>
      <c r="E33" s="299"/>
      <c r="F33" s="299"/>
      <c r="G33" s="299"/>
      <c r="H33" s="294"/>
      <c r="I33" s="294"/>
      <c r="J33" s="118"/>
      <c r="K33" s="303"/>
      <c r="L33" s="304"/>
      <c r="M33" s="27"/>
      <c r="N33" s="97"/>
      <c r="O33" s="121" t="s">
        <v>621</v>
      </c>
      <c r="P33" s="117">
        <f>COUNTIF(_batch10,"&gt;0")</f>
        <v>0</v>
      </c>
      <c r="Q33" s="334">
        <f>SUM(_batch10)</f>
        <v>0</v>
      </c>
      <c r="R33" s="335"/>
      <c r="S33" s="27"/>
    </row>
    <row r="34" spans="1:23" ht="18" customHeight="1" x14ac:dyDescent="0.25">
      <c r="A34" s="26"/>
      <c r="B34" s="27"/>
      <c r="C34" s="89" t="s">
        <v>659</v>
      </c>
      <c r="D34" s="298"/>
      <c r="E34" s="299"/>
      <c r="F34" s="299"/>
      <c r="G34" s="299"/>
      <c r="H34" s="294"/>
      <c r="I34" s="294"/>
      <c r="J34" s="118"/>
      <c r="K34" s="303"/>
      <c r="L34" s="304"/>
      <c r="M34" s="27"/>
      <c r="N34" s="97"/>
      <c r="O34" s="121" t="s">
        <v>622</v>
      </c>
      <c r="P34" s="117">
        <f>COUNTIF(_batch11,"&gt;0")</f>
        <v>0</v>
      </c>
      <c r="Q34" s="334">
        <f>SUM(_batch11)</f>
        <v>0</v>
      </c>
      <c r="R34" s="335"/>
      <c r="S34" s="27"/>
    </row>
    <row r="35" spans="1:23" ht="18" customHeight="1" x14ac:dyDescent="0.25">
      <c r="A35" s="26"/>
      <c r="B35" s="27"/>
      <c r="C35" s="89" t="s">
        <v>660</v>
      </c>
      <c r="D35" s="298"/>
      <c r="E35" s="299"/>
      <c r="F35" s="299"/>
      <c r="G35" s="299"/>
      <c r="H35" s="294"/>
      <c r="I35" s="294"/>
      <c r="J35" s="118"/>
      <c r="K35" s="303"/>
      <c r="L35" s="304"/>
      <c r="M35" s="27"/>
      <c r="N35" s="97"/>
      <c r="O35" s="121" t="s">
        <v>623</v>
      </c>
      <c r="P35" s="117">
        <f>COUNTIF(_batch12,"&gt;0")</f>
        <v>0</v>
      </c>
      <c r="Q35" s="334">
        <f>SUM(_batch12)</f>
        <v>0</v>
      </c>
      <c r="R35" s="335"/>
      <c r="S35" s="27"/>
    </row>
    <row r="36" spans="1:23" ht="18" customHeight="1" x14ac:dyDescent="0.25">
      <c r="A36" s="26"/>
      <c r="B36" s="27"/>
      <c r="C36" s="89" t="s">
        <v>661</v>
      </c>
      <c r="D36" s="298"/>
      <c r="E36" s="299"/>
      <c r="F36" s="299"/>
      <c r="G36" s="299"/>
      <c r="H36" s="294"/>
      <c r="I36" s="294"/>
      <c r="J36" s="118"/>
      <c r="K36" s="303"/>
      <c r="L36" s="304"/>
      <c r="M36" s="27"/>
      <c r="N36" s="97"/>
      <c r="O36" s="121" t="s">
        <v>643</v>
      </c>
      <c r="P36" s="117">
        <f>COUNTIF(_batch13,"&gt;0")</f>
        <v>0</v>
      </c>
      <c r="Q36" s="334">
        <f>SUM(_batch13)</f>
        <v>0</v>
      </c>
      <c r="R36" s="335"/>
      <c r="S36" s="27"/>
    </row>
    <row r="37" spans="1:23" ht="18" customHeight="1" x14ac:dyDescent="0.25">
      <c r="A37" s="26"/>
      <c r="B37" s="27"/>
      <c r="C37" s="89" t="s">
        <v>662</v>
      </c>
      <c r="D37" s="298"/>
      <c r="E37" s="299"/>
      <c r="F37" s="299"/>
      <c r="G37" s="299"/>
      <c r="H37" s="294"/>
      <c r="I37" s="294"/>
      <c r="J37" s="118"/>
      <c r="K37" s="303"/>
      <c r="L37" s="304"/>
      <c r="M37" s="27"/>
      <c r="N37" s="97"/>
      <c r="O37" s="121" t="s">
        <v>648</v>
      </c>
      <c r="P37" s="117">
        <f>COUNTIF(_batch14,"&gt;0")</f>
        <v>0</v>
      </c>
      <c r="Q37" s="334">
        <f>SUM(_batch14)</f>
        <v>0</v>
      </c>
      <c r="R37" s="335"/>
      <c r="S37" s="27"/>
      <c r="W37" s="12"/>
    </row>
    <row r="38" spans="1:23" ht="18" customHeight="1" x14ac:dyDescent="0.25">
      <c r="A38" s="26"/>
      <c r="B38" s="27"/>
      <c r="C38" s="89" t="s">
        <v>663</v>
      </c>
      <c r="D38" s="298"/>
      <c r="E38" s="299"/>
      <c r="F38" s="299"/>
      <c r="G38" s="299"/>
      <c r="H38" s="294"/>
      <c r="I38" s="294"/>
      <c r="J38" s="118"/>
      <c r="K38" s="303"/>
      <c r="L38" s="304"/>
      <c r="M38" s="27"/>
      <c r="N38" s="97"/>
      <c r="O38" s="121" t="s">
        <v>959</v>
      </c>
      <c r="P38" s="117">
        <f>SUM(COUNTIF(_batch1501,"&gt;0"),COUNTIF(_batch1502,"&gt;0"),COUNTIF(_batch1503,"&gt;0"),COUNTIF(_batch1504,"&gt;0"),COUNTIF(_batch1505,"&gt;0"),COUNTIF(_batch1506,"&gt;0"))</f>
        <v>0</v>
      </c>
      <c r="Q38" s="334">
        <f>SUM(_batch1501,_batch1502,_batch1503,_batch1504,_batch1505,_batch1506)</f>
        <v>0</v>
      </c>
      <c r="R38" s="335"/>
      <c r="S38" s="27"/>
    </row>
    <row r="39" spans="1:23" ht="21.75" customHeight="1" thickBot="1" x14ac:dyDescent="0.3">
      <c r="A39" s="26"/>
      <c r="B39" s="27"/>
      <c r="C39" s="38"/>
      <c r="D39" s="130"/>
      <c r="E39" s="131"/>
      <c r="F39" s="131"/>
      <c r="G39" s="129"/>
      <c r="H39" s="131"/>
      <c r="I39" s="131"/>
      <c r="J39" s="132"/>
      <c r="K39" s="309">
        <f>SUM(K24:K38)</f>
        <v>0</v>
      </c>
      <c r="L39" s="310"/>
      <c r="M39" s="27"/>
      <c r="N39" s="38"/>
      <c r="O39" s="94"/>
      <c r="P39" s="123">
        <f>SUBTOTAL(9,P24:P38)</f>
        <v>0</v>
      </c>
      <c r="Q39" s="363">
        <f>SUM(Q24:R38)</f>
        <v>0</v>
      </c>
      <c r="R39" s="364"/>
      <c r="S39" s="27"/>
    </row>
    <row r="40" spans="1:23" ht="6" customHeight="1" thickBot="1" x14ac:dyDescent="0.3">
      <c r="A40" s="26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  <row r="41" spans="1:23" ht="19.5" customHeight="1" x14ac:dyDescent="0.25">
      <c r="A41" s="26"/>
      <c r="B41" s="27"/>
      <c r="C41" s="27"/>
      <c r="D41" s="124" t="s">
        <v>590</v>
      </c>
      <c r="E41" s="125"/>
      <c r="F41" s="125"/>
      <c r="G41" s="125"/>
      <c r="H41" s="125"/>
      <c r="I41" s="125"/>
      <c r="J41" s="341"/>
      <c r="K41" s="342"/>
      <c r="L41" s="342"/>
      <c r="M41" s="342"/>
      <c r="N41" s="342"/>
      <c r="O41" s="342"/>
      <c r="P41" s="342"/>
      <c r="Q41" s="342"/>
      <c r="R41" s="343"/>
      <c r="S41" s="27"/>
    </row>
    <row r="42" spans="1:23" ht="19.5" customHeight="1" x14ac:dyDescent="0.25">
      <c r="A42" s="26"/>
      <c r="B42" s="27"/>
      <c r="C42" s="27"/>
      <c r="D42" s="126" t="s">
        <v>591</v>
      </c>
      <c r="E42" s="91"/>
      <c r="F42" s="91"/>
      <c r="G42" s="91"/>
      <c r="H42" s="91"/>
      <c r="I42" s="91"/>
      <c r="J42" s="231" t="s">
        <v>594</v>
      </c>
      <c r="K42" s="305"/>
      <c r="L42" s="306"/>
      <c r="M42" s="306"/>
      <c r="N42" s="306"/>
      <c r="O42" s="306"/>
      <c r="P42" s="306"/>
      <c r="Q42" s="306"/>
      <c r="R42" s="307"/>
      <c r="S42" s="27"/>
    </row>
    <row r="43" spans="1:23" ht="21.75" thickBot="1" x14ac:dyDescent="0.3">
      <c r="A43" s="26"/>
      <c r="B43" s="27"/>
      <c r="C43" s="27"/>
      <c r="D43" s="127" t="s">
        <v>592</v>
      </c>
      <c r="E43" s="344"/>
      <c r="F43" s="344"/>
      <c r="G43" s="344"/>
      <c r="H43" s="344"/>
      <c r="I43" s="344"/>
      <c r="J43" s="128" t="s">
        <v>593</v>
      </c>
      <c r="K43" s="345"/>
      <c r="L43" s="345"/>
      <c r="M43" s="345"/>
      <c r="N43" s="129"/>
      <c r="O43" s="232" t="s">
        <v>581</v>
      </c>
      <c r="P43" s="345"/>
      <c r="Q43" s="345"/>
      <c r="R43" s="346"/>
      <c r="S43" s="27"/>
      <c r="U43" s="4" t="s">
        <v>560</v>
      </c>
    </row>
    <row r="44" spans="1:23" ht="5.25" customHeight="1" x14ac:dyDescent="0.25">
      <c r="A44" s="26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U44" s="3" t="s">
        <v>563</v>
      </c>
    </row>
    <row r="45" spans="1:23" ht="5.25" customHeight="1" x14ac:dyDescent="0.25">
      <c r="A45" s="26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U45" s="3" t="s">
        <v>563</v>
      </c>
    </row>
    <row r="46" spans="1:23" s="3" customFormat="1" ht="21.75" thickBot="1" x14ac:dyDescent="0.3">
      <c r="A46" s="92"/>
      <c r="B46" s="27"/>
      <c r="C46" s="27"/>
      <c r="D46" s="85" t="s">
        <v>975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U46" s="3" t="s">
        <v>563</v>
      </c>
    </row>
    <row r="47" spans="1:23" s="3" customFormat="1" ht="36" x14ac:dyDescent="0.25">
      <c r="A47" s="92"/>
      <c r="B47" s="27"/>
      <c r="C47" s="27"/>
      <c r="D47" s="223" t="s">
        <v>627</v>
      </c>
      <c r="E47" s="349" t="s">
        <v>628</v>
      </c>
      <c r="F47" s="350"/>
      <c r="G47" s="351"/>
      <c r="H47" s="349" t="s">
        <v>629</v>
      </c>
      <c r="I47" s="297"/>
      <c r="J47" s="222" t="s">
        <v>596</v>
      </c>
      <c r="K47" s="222" t="s">
        <v>595</v>
      </c>
      <c r="L47" s="302" t="s">
        <v>597</v>
      </c>
      <c r="M47" s="296"/>
      <c r="N47" s="350"/>
      <c r="O47" s="350"/>
      <c r="P47" s="350"/>
      <c r="Q47" s="302" t="s">
        <v>599</v>
      </c>
      <c r="R47" s="354"/>
      <c r="S47" s="27"/>
      <c r="U47" s="3" t="s">
        <v>563</v>
      </c>
    </row>
    <row r="48" spans="1:23" ht="19.5" customHeight="1" x14ac:dyDescent="0.25">
      <c r="A48" s="26"/>
      <c r="B48" s="27"/>
      <c r="C48" s="93">
        <v>2.0099999999999998</v>
      </c>
      <c r="D48" s="134"/>
      <c r="E48" s="294"/>
      <c r="F48" s="294"/>
      <c r="G48" s="294"/>
      <c r="H48" s="135"/>
      <c r="I48" s="136"/>
      <c r="J48" s="116" t="str">
        <f t="shared" ref="J48:J87" si="2">IF(ISBLANK(D48),"",formno)</f>
        <v/>
      </c>
      <c r="K48" s="133"/>
      <c r="L48" s="300" t="str">
        <f t="shared" ref="L48:L87" si="3">IFERROR(INDEX(_rev_codes_tab,MATCH(D48,_rev_codes,0),2),"")</f>
        <v/>
      </c>
      <c r="M48" s="300"/>
      <c r="N48" s="300"/>
      <c r="O48" s="300"/>
      <c r="P48" s="300"/>
      <c r="Q48" s="292"/>
      <c r="R48" s="293"/>
      <c r="S48" s="27"/>
      <c r="U48" s="3" t="str">
        <f>IF(Q48&lt;&gt;0,"P","S")</f>
        <v>S</v>
      </c>
    </row>
    <row r="49" spans="1:21" ht="19.5" customHeight="1" x14ac:dyDescent="0.25">
      <c r="A49" s="26"/>
      <c r="B49" s="27"/>
      <c r="C49" s="93">
        <v>2.02</v>
      </c>
      <c r="D49" s="134"/>
      <c r="E49" s="294"/>
      <c r="F49" s="294"/>
      <c r="G49" s="294"/>
      <c r="H49" s="135"/>
      <c r="I49" s="136"/>
      <c r="J49" s="116" t="str">
        <f t="shared" si="2"/>
        <v/>
      </c>
      <c r="K49" s="133"/>
      <c r="L49" s="300" t="str">
        <f t="shared" si="3"/>
        <v/>
      </c>
      <c r="M49" s="300"/>
      <c r="N49" s="300"/>
      <c r="O49" s="300"/>
      <c r="P49" s="300"/>
      <c r="Q49" s="292"/>
      <c r="R49" s="293"/>
      <c r="S49" s="27"/>
      <c r="U49" s="3" t="str">
        <f t="shared" ref="U49:U65" si="4">IF(Q49&lt;&gt;0,"P","S")</f>
        <v>S</v>
      </c>
    </row>
    <row r="50" spans="1:21" ht="19.5" customHeight="1" x14ac:dyDescent="0.25">
      <c r="A50" s="26"/>
      <c r="B50" s="27"/>
      <c r="C50" s="93">
        <v>2.0299999999999998</v>
      </c>
      <c r="D50" s="134"/>
      <c r="E50" s="294"/>
      <c r="F50" s="294"/>
      <c r="G50" s="294"/>
      <c r="H50" s="135"/>
      <c r="I50" s="136"/>
      <c r="J50" s="116" t="str">
        <f t="shared" si="2"/>
        <v/>
      </c>
      <c r="K50" s="133"/>
      <c r="L50" s="300" t="str">
        <f t="shared" si="3"/>
        <v/>
      </c>
      <c r="M50" s="300"/>
      <c r="N50" s="300"/>
      <c r="O50" s="300"/>
      <c r="P50" s="300"/>
      <c r="Q50" s="292"/>
      <c r="R50" s="293"/>
      <c r="S50" s="27"/>
      <c r="U50" s="3" t="str">
        <f t="shared" si="4"/>
        <v>S</v>
      </c>
    </row>
    <row r="51" spans="1:21" ht="19.5" customHeight="1" x14ac:dyDescent="0.25">
      <c r="A51" s="26"/>
      <c r="B51" s="27"/>
      <c r="C51" s="93">
        <v>2.04</v>
      </c>
      <c r="D51" s="134"/>
      <c r="E51" s="294"/>
      <c r="F51" s="294"/>
      <c r="G51" s="294"/>
      <c r="H51" s="135"/>
      <c r="I51" s="136"/>
      <c r="J51" s="116" t="str">
        <f t="shared" si="2"/>
        <v/>
      </c>
      <c r="K51" s="133"/>
      <c r="L51" s="300" t="str">
        <f t="shared" si="3"/>
        <v/>
      </c>
      <c r="M51" s="300"/>
      <c r="N51" s="300"/>
      <c r="O51" s="300"/>
      <c r="P51" s="300"/>
      <c r="Q51" s="292"/>
      <c r="R51" s="293"/>
      <c r="S51" s="27"/>
      <c r="U51" s="3" t="str">
        <f t="shared" si="4"/>
        <v>S</v>
      </c>
    </row>
    <row r="52" spans="1:21" ht="19.5" customHeight="1" x14ac:dyDescent="0.25">
      <c r="A52" s="26"/>
      <c r="B52" s="27"/>
      <c r="C52" s="93">
        <v>2.0499999999999998</v>
      </c>
      <c r="D52" s="134"/>
      <c r="E52" s="294"/>
      <c r="F52" s="294"/>
      <c r="G52" s="294"/>
      <c r="H52" s="135"/>
      <c r="I52" s="136"/>
      <c r="J52" s="116" t="str">
        <f t="shared" si="2"/>
        <v/>
      </c>
      <c r="K52" s="133"/>
      <c r="L52" s="300" t="str">
        <f t="shared" si="3"/>
        <v/>
      </c>
      <c r="M52" s="300"/>
      <c r="N52" s="300"/>
      <c r="O52" s="300"/>
      <c r="P52" s="300"/>
      <c r="Q52" s="292"/>
      <c r="R52" s="293"/>
      <c r="S52" s="27"/>
      <c r="U52" s="3" t="str">
        <f t="shared" si="4"/>
        <v>S</v>
      </c>
    </row>
    <row r="53" spans="1:21" ht="19.5" customHeight="1" x14ac:dyDescent="0.25">
      <c r="A53" s="26"/>
      <c r="B53" s="27"/>
      <c r="C53" s="93">
        <v>2.06</v>
      </c>
      <c r="D53" s="134"/>
      <c r="E53" s="294"/>
      <c r="F53" s="294"/>
      <c r="G53" s="294"/>
      <c r="H53" s="135"/>
      <c r="I53" s="136"/>
      <c r="J53" s="116" t="str">
        <f t="shared" si="2"/>
        <v/>
      </c>
      <c r="K53" s="133"/>
      <c r="L53" s="300" t="str">
        <f t="shared" si="3"/>
        <v/>
      </c>
      <c r="M53" s="300"/>
      <c r="N53" s="300"/>
      <c r="O53" s="300"/>
      <c r="P53" s="300"/>
      <c r="Q53" s="292"/>
      <c r="R53" s="293"/>
      <c r="S53" s="27"/>
      <c r="U53" s="3" t="str">
        <f t="shared" si="4"/>
        <v>S</v>
      </c>
    </row>
    <row r="54" spans="1:21" ht="19.5" customHeight="1" x14ac:dyDescent="0.25">
      <c r="A54" s="26"/>
      <c r="B54" s="27"/>
      <c r="C54" s="93">
        <v>2.0699999999999998</v>
      </c>
      <c r="D54" s="134"/>
      <c r="E54" s="294"/>
      <c r="F54" s="294"/>
      <c r="G54" s="294"/>
      <c r="H54" s="135"/>
      <c r="I54" s="136"/>
      <c r="J54" s="116" t="str">
        <f t="shared" si="2"/>
        <v/>
      </c>
      <c r="K54" s="133"/>
      <c r="L54" s="300" t="str">
        <f t="shared" si="3"/>
        <v/>
      </c>
      <c r="M54" s="300"/>
      <c r="N54" s="300"/>
      <c r="O54" s="300"/>
      <c r="P54" s="300"/>
      <c r="Q54" s="292"/>
      <c r="R54" s="293"/>
      <c r="S54" s="27"/>
      <c r="U54" s="3" t="str">
        <f t="shared" si="4"/>
        <v>S</v>
      </c>
    </row>
    <row r="55" spans="1:21" ht="19.5" customHeight="1" x14ac:dyDescent="0.25">
      <c r="A55" s="26"/>
      <c r="B55" s="27"/>
      <c r="C55" s="93">
        <v>2.08</v>
      </c>
      <c r="D55" s="134"/>
      <c r="E55" s="294"/>
      <c r="F55" s="294"/>
      <c r="G55" s="294"/>
      <c r="H55" s="135"/>
      <c r="I55" s="136"/>
      <c r="J55" s="116" t="str">
        <f t="shared" si="2"/>
        <v/>
      </c>
      <c r="K55" s="133"/>
      <c r="L55" s="300" t="str">
        <f t="shared" si="3"/>
        <v/>
      </c>
      <c r="M55" s="300"/>
      <c r="N55" s="300"/>
      <c r="O55" s="300"/>
      <c r="P55" s="300"/>
      <c r="Q55" s="292"/>
      <c r="R55" s="293"/>
      <c r="S55" s="27"/>
      <c r="U55" s="3" t="str">
        <f t="shared" si="4"/>
        <v>S</v>
      </c>
    </row>
    <row r="56" spans="1:21" ht="19.5" customHeight="1" x14ac:dyDescent="0.25">
      <c r="A56" s="26"/>
      <c r="B56" s="27"/>
      <c r="C56" s="93">
        <v>2.09</v>
      </c>
      <c r="D56" s="134"/>
      <c r="E56" s="294"/>
      <c r="F56" s="294"/>
      <c r="G56" s="294"/>
      <c r="H56" s="135"/>
      <c r="I56" s="136"/>
      <c r="J56" s="116" t="str">
        <f t="shared" si="2"/>
        <v/>
      </c>
      <c r="K56" s="133"/>
      <c r="L56" s="300" t="str">
        <f t="shared" si="3"/>
        <v/>
      </c>
      <c r="M56" s="300"/>
      <c r="N56" s="300"/>
      <c r="O56" s="300"/>
      <c r="P56" s="300"/>
      <c r="Q56" s="292"/>
      <c r="R56" s="293"/>
      <c r="S56" s="27"/>
      <c r="U56" s="3" t="str">
        <f t="shared" si="4"/>
        <v>S</v>
      </c>
    </row>
    <row r="57" spans="1:21" ht="19.5" customHeight="1" x14ac:dyDescent="0.25">
      <c r="A57" s="26"/>
      <c r="B57" s="27"/>
      <c r="C57" s="93">
        <v>2.1</v>
      </c>
      <c r="D57" s="134"/>
      <c r="E57" s="294"/>
      <c r="F57" s="294"/>
      <c r="G57" s="294"/>
      <c r="H57" s="135"/>
      <c r="I57" s="136"/>
      <c r="J57" s="116" t="str">
        <f t="shared" si="2"/>
        <v/>
      </c>
      <c r="K57" s="133"/>
      <c r="L57" s="300" t="str">
        <f t="shared" si="3"/>
        <v/>
      </c>
      <c r="M57" s="300"/>
      <c r="N57" s="300"/>
      <c r="O57" s="300"/>
      <c r="P57" s="300"/>
      <c r="Q57" s="292"/>
      <c r="R57" s="293"/>
      <c r="S57" s="27"/>
      <c r="U57" s="3" t="str">
        <f t="shared" si="4"/>
        <v>S</v>
      </c>
    </row>
    <row r="58" spans="1:21" ht="19.5" customHeight="1" x14ac:dyDescent="0.25">
      <c r="A58" s="26"/>
      <c r="B58" s="27"/>
      <c r="C58" s="93">
        <v>2.11</v>
      </c>
      <c r="D58" s="134"/>
      <c r="E58" s="294"/>
      <c r="F58" s="294"/>
      <c r="G58" s="294"/>
      <c r="H58" s="135"/>
      <c r="I58" s="136"/>
      <c r="J58" s="116" t="str">
        <f t="shared" si="2"/>
        <v/>
      </c>
      <c r="K58" s="133"/>
      <c r="L58" s="300" t="str">
        <f t="shared" si="3"/>
        <v/>
      </c>
      <c r="M58" s="300"/>
      <c r="N58" s="300"/>
      <c r="O58" s="300"/>
      <c r="P58" s="300"/>
      <c r="Q58" s="292"/>
      <c r="R58" s="293"/>
      <c r="S58" s="27"/>
      <c r="U58" s="3" t="str">
        <f t="shared" si="4"/>
        <v>S</v>
      </c>
    </row>
    <row r="59" spans="1:21" ht="19.5" customHeight="1" x14ac:dyDescent="0.25">
      <c r="A59" s="26"/>
      <c r="B59" s="27"/>
      <c r="C59" s="93">
        <v>2.12</v>
      </c>
      <c r="D59" s="134"/>
      <c r="E59" s="294"/>
      <c r="F59" s="294"/>
      <c r="G59" s="294"/>
      <c r="H59" s="135"/>
      <c r="I59" s="136"/>
      <c r="J59" s="116" t="str">
        <f t="shared" si="2"/>
        <v/>
      </c>
      <c r="K59" s="133"/>
      <c r="L59" s="300" t="str">
        <f t="shared" si="3"/>
        <v/>
      </c>
      <c r="M59" s="300"/>
      <c r="N59" s="300"/>
      <c r="O59" s="300"/>
      <c r="P59" s="300"/>
      <c r="Q59" s="292"/>
      <c r="R59" s="293"/>
      <c r="S59" s="27"/>
      <c r="U59" s="3" t="str">
        <f t="shared" si="4"/>
        <v>S</v>
      </c>
    </row>
    <row r="60" spans="1:21" ht="19.5" customHeight="1" x14ac:dyDescent="0.25">
      <c r="A60" s="26"/>
      <c r="B60" s="27"/>
      <c r="C60" s="93">
        <v>2.13</v>
      </c>
      <c r="D60" s="134"/>
      <c r="E60" s="294"/>
      <c r="F60" s="294"/>
      <c r="G60" s="294"/>
      <c r="H60" s="135"/>
      <c r="I60" s="136"/>
      <c r="J60" s="116" t="str">
        <f t="shared" si="2"/>
        <v/>
      </c>
      <c r="K60" s="133"/>
      <c r="L60" s="300" t="str">
        <f t="shared" si="3"/>
        <v/>
      </c>
      <c r="M60" s="300"/>
      <c r="N60" s="300"/>
      <c r="O60" s="300"/>
      <c r="P60" s="300"/>
      <c r="Q60" s="292"/>
      <c r="R60" s="293"/>
      <c r="S60" s="27"/>
      <c r="U60" s="3" t="str">
        <f t="shared" si="4"/>
        <v>S</v>
      </c>
    </row>
    <row r="61" spans="1:21" ht="19.5" customHeight="1" x14ac:dyDescent="0.25">
      <c r="A61" s="26"/>
      <c r="B61" s="27"/>
      <c r="C61" s="93">
        <v>2.14</v>
      </c>
      <c r="D61" s="134"/>
      <c r="E61" s="294"/>
      <c r="F61" s="294"/>
      <c r="G61" s="294"/>
      <c r="H61" s="135"/>
      <c r="I61" s="136"/>
      <c r="J61" s="116" t="str">
        <f t="shared" si="2"/>
        <v/>
      </c>
      <c r="K61" s="133"/>
      <c r="L61" s="300" t="str">
        <f t="shared" si="3"/>
        <v/>
      </c>
      <c r="M61" s="300"/>
      <c r="N61" s="300"/>
      <c r="O61" s="300"/>
      <c r="P61" s="300"/>
      <c r="Q61" s="292"/>
      <c r="R61" s="293"/>
      <c r="S61" s="27"/>
      <c r="U61" s="3" t="str">
        <f t="shared" si="4"/>
        <v>S</v>
      </c>
    </row>
    <row r="62" spans="1:21" ht="19.5" customHeight="1" x14ac:dyDescent="0.25">
      <c r="A62" s="26"/>
      <c r="B62" s="27"/>
      <c r="C62" s="93">
        <v>2.15</v>
      </c>
      <c r="D62" s="134"/>
      <c r="E62" s="294"/>
      <c r="F62" s="294"/>
      <c r="G62" s="294"/>
      <c r="H62" s="135"/>
      <c r="I62" s="136"/>
      <c r="J62" s="116" t="str">
        <f t="shared" si="2"/>
        <v/>
      </c>
      <c r="K62" s="133"/>
      <c r="L62" s="300" t="str">
        <f t="shared" si="3"/>
        <v/>
      </c>
      <c r="M62" s="300"/>
      <c r="N62" s="300"/>
      <c r="O62" s="300"/>
      <c r="P62" s="300"/>
      <c r="Q62" s="292"/>
      <c r="R62" s="293"/>
      <c r="S62" s="27"/>
      <c r="U62" s="3" t="str">
        <f t="shared" si="4"/>
        <v>S</v>
      </c>
    </row>
    <row r="63" spans="1:21" ht="19.5" customHeight="1" x14ac:dyDescent="0.25">
      <c r="A63" s="26"/>
      <c r="B63" s="27"/>
      <c r="C63" s="93">
        <v>2.16</v>
      </c>
      <c r="D63" s="134"/>
      <c r="E63" s="294"/>
      <c r="F63" s="294"/>
      <c r="G63" s="294"/>
      <c r="H63" s="135"/>
      <c r="I63" s="136"/>
      <c r="J63" s="116" t="str">
        <f t="shared" si="2"/>
        <v/>
      </c>
      <c r="K63" s="133"/>
      <c r="L63" s="300" t="str">
        <f t="shared" si="3"/>
        <v/>
      </c>
      <c r="M63" s="300"/>
      <c r="N63" s="300"/>
      <c r="O63" s="300"/>
      <c r="P63" s="300"/>
      <c r="Q63" s="292"/>
      <c r="R63" s="293"/>
      <c r="S63" s="27"/>
      <c r="U63" s="3" t="str">
        <f t="shared" si="4"/>
        <v>S</v>
      </c>
    </row>
    <row r="64" spans="1:21" ht="19.5" customHeight="1" x14ac:dyDescent="0.25">
      <c r="A64" s="26"/>
      <c r="B64" s="27"/>
      <c r="C64" s="93">
        <v>2.17</v>
      </c>
      <c r="D64" s="134"/>
      <c r="E64" s="294"/>
      <c r="F64" s="294"/>
      <c r="G64" s="294"/>
      <c r="H64" s="135"/>
      <c r="I64" s="136"/>
      <c r="J64" s="116" t="str">
        <f t="shared" si="2"/>
        <v/>
      </c>
      <c r="K64" s="133"/>
      <c r="L64" s="300" t="str">
        <f t="shared" si="3"/>
        <v/>
      </c>
      <c r="M64" s="300"/>
      <c r="N64" s="300"/>
      <c r="O64" s="300"/>
      <c r="P64" s="300"/>
      <c r="Q64" s="292"/>
      <c r="R64" s="293"/>
      <c r="S64" s="27"/>
      <c r="U64" s="3" t="str">
        <f t="shared" si="4"/>
        <v>S</v>
      </c>
    </row>
    <row r="65" spans="1:21" ht="19.5" customHeight="1" x14ac:dyDescent="0.25">
      <c r="A65" s="26"/>
      <c r="B65" s="27"/>
      <c r="C65" s="93">
        <v>2.1800000000000002</v>
      </c>
      <c r="D65" s="134"/>
      <c r="E65" s="294"/>
      <c r="F65" s="294"/>
      <c r="G65" s="294"/>
      <c r="H65" s="135"/>
      <c r="I65" s="136"/>
      <c r="J65" s="116" t="str">
        <f t="shared" si="2"/>
        <v/>
      </c>
      <c r="K65" s="133"/>
      <c r="L65" s="300" t="str">
        <f t="shared" si="3"/>
        <v/>
      </c>
      <c r="M65" s="300"/>
      <c r="N65" s="300"/>
      <c r="O65" s="300"/>
      <c r="P65" s="300"/>
      <c r="Q65" s="292"/>
      <c r="R65" s="293"/>
      <c r="S65" s="27"/>
      <c r="U65" s="3" t="str">
        <f t="shared" si="4"/>
        <v>S</v>
      </c>
    </row>
    <row r="66" spans="1:21" ht="19.5" customHeight="1" x14ac:dyDescent="0.25">
      <c r="A66" s="26"/>
      <c r="B66" s="27"/>
      <c r="C66" s="93">
        <v>2.19</v>
      </c>
      <c r="D66" s="134"/>
      <c r="E66" s="294"/>
      <c r="F66" s="294"/>
      <c r="G66" s="294"/>
      <c r="H66" s="135"/>
      <c r="I66" s="136"/>
      <c r="J66" s="116" t="str">
        <f t="shared" si="2"/>
        <v/>
      </c>
      <c r="K66" s="133"/>
      <c r="L66" s="300" t="str">
        <f t="shared" si="3"/>
        <v/>
      </c>
      <c r="M66" s="300"/>
      <c r="N66" s="300"/>
      <c r="O66" s="300"/>
      <c r="P66" s="300"/>
      <c r="Q66" s="292"/>
      <c r="R66" s="293"/>
      <c r="S66" s="27"/>
      <c r="U66" s="3" t="str">
        <f t="shared" ref="U66:U87" si="5">IF(Q66&lt;&gt;0,"P","S")</f>
        <v>S</v>
      </c>
    </row>
    <row r="67" spans="1:21" ht="19.5" customHeight="1" x14ac:dyDescent="0.25">
      <c r="A67" s="26"/>
      <c r="B67" s="27"/>
      <c r="C67" s="93">
        <v>2.2000000000000002</v>
      </c>
      <c r="D67" s="134"/>
      <c r="E67" s="294"/>
      <c r="F67" s="294"/>
      <c r="G67" s="294"/>
      <c r="H67" s="135"/>
      <c r="I67" s="136"/>
      <c r="J67" s="116" t="str">
        <f t="shared" si="2"/>
        <v/>
      </c>
      <c r="K67" s="133"/>
      <c r="L67" s="300" t="str">
        <f t="shared" si="3"/>
        <v/>
      </c>
      <c r="M67" s="300"/>
      <c r="N67" s="300"/>
      <c r="O67" s="300"/>
      <c r="P67" s="300"/>
      <c r="Q67" s="292"/>
      <c r="R67" s="293"/>
      <c r="S67" s="27"/>
      <c r="U67" s="3" t="str">
        <f t="shared" si="5"/>
        <v>S</v>
      </c>
    </row>
    <row r="68" spans="1:21" ht="19.5" customHeight="1" x14ac:dyDescent="0.25">
      <c r="A68" s="26"/>
      <c r="B68" s="27"/>
      <c r="C68" s="93">
        <v>2.21</v>
      </c>
      <c r="D68" s="134"/>
      <c r="E68" s="294"/>
      <c r="F68" s="294"/>
      <c r="G68" s="294"/>
      <c r="H68" s="135"/>
      <c r="I68" s="136"/>
      <c r="J68" s="116" t="str">
        <f t="shared" si="2"/>
        <v/>
      </c>
      <c r="K68" s="133"/>
      <c r="L68" s="300" t="str">
        <f t="shared" si="3"/>
        <v/>
      </c>
      <c r="M68" s="300"/>
      <c r="N68" s="300"/>
      <c r="O68" s="300"/>
      <c r="P68" s="300"/>
      <c r="Q68" s="292"/>
      <c r="R68" s="293"/>
      <c r="S68" s="27"/>
      <c r="U68" s="3" t="str">
        <f t="shared" si="5"/>
        <v>S</v>
      </c>
    </row>
    <row r="69" spans="1:21" ht="19.5" customHeight="1" x14ac:dyDescent="0.25">
      <c r="A69" s="26"/>
      <c r="B69" s="27"/>
      <c r="C69" s="93">
        <v>2.2200000000000002</v>
      </c>
      <c r="D69" s="134"/>
      <c r="E69" s="294"/>
      <c r="F69" s="294"/>
      <c r="G69" s="294"/>
      <c r="H69" s="135"/>
      <c r="I69" s="136"/>
      <c r="J69" s="116" t="str">
        <f t="shared" si="2"/>
        <v/>
      </c>
      <c r="K69" s="133"/>
      <c r="L69" s="300" t="str">
        <f t="shared" si="3"/>
        <v/>
      </c>
      <c r="M69" s="300"/>
      <c r="N69" s="300"/>
      <c r="O69" s="300"/>
      <c r="P69" s="300"/>
      <c r="Q69" s="292"/>
      <c r="R69" s="293"/>
      <c r="S69" s="27"/>
      <c r="U69" s="3" t="str">
        <f t="shared" si="5"/>
        <v>S</v>
      </c>
    </row>
    <row r="70" spans="1:21" ht="19.5" customHeight="1" x14ac:dyDescent="0.25">
      <c r="A70" s="26"/>
      <c r="B70" s="27"/>
      <c r="C70" s="93">
        <v>2.23</v>
      </c>
      <c r="D70" s="134"/>
      <c r="E70" s="294"/>
      <c r="F70" s="294"/>
      <c r="G70" s="294"/>
      <c r="H70" s="135"/>
      <c r="I70" s="136"/>
      <c r="J70" s="116" t="str">
        <f t="shared" si="2"/>
        <v/>
      </c>
      <c r="K70" s="133"/>
      <c r="L70" s="300" t="str">
        <f t="shared" si="3"/>
        <v/>
      </c>
      <c r="M70" s="300"/>
      <c r="N70" s="300"/>
      <c r="O70" s="300"/>
      <c r="P70" s="300"/>
      <c r="Q70" s="292"/>
      <c r="R70" s="293"/>
      <c r="S70" s="27"/>
      <c r="U70" s="3" t="str">
        <f t="shared" si="5"/>
        <v>S</v>
      </c>
    </row>
    <row r="71" spans="1:21" ht="19.5" customHeight="1" x14ac:dyDescent="0.25">
      <c r="A71" s="26"/>
      <c r="B71" s="27"/>
      <c r="C71" s="93">
        <v>2.2400000000000002</v>
      </c>
      <c r="D71" s="134"/>
      <c r="E71" s="294"/>
      <c r="F71" s="294"/>
      <c r="G71" s="294"/>
      <c r="H71" s="135"/>
      <c r="I71" s="136"/>
      <c r="J71" s="116" t="str">
        <f t="shared" si="2"/>
        <v/>
      </c>
      <c r="K71" s="133"/>
      <c r="L71" s="300" t="str">
        <f t="shared" si="3"/>
        <v/>
      </c>
      <c r="M71" s="300"/>
      <c r="N71" s="300"/>
      <c r="O71" s="300"/>
      <c r="P71" s="300"/>
      <c r="Q71" s="292"/>
      <c r="R71" s="293"/>
      <c r="S71" s="27"/>
      <c r="U71" s="3" t="str">
        <f t="shared" si="5"/>
        <v>S</v>
      </c>
    </row>
    <row r="72" spans="1:21" ht="19.5" customHeight="1" x14ac:dyDescent="0.25">
      <c r="A72" s="26"/>
      <c r="B72" s="27"/>
      <c r="C72" s="93">
        <v>2.25</v>
      </c>
      <c r="D72" s="134"/>
      <c r="E72" s="294"/>
      <c r="F72" s="294"/>
      <c r="G72" s="294"/>
      <c r="H72" s="135"/>
      <c r="I72" s="136"/>
      <c r="J72" s="116" t="str">
        <f t="shared" si="2"/>
        <v/>
      </c>
      <c r="K72" s="133"/>
      <c r="L72" s="300" t="str">
        <f t="shared" si="3"/>
        <v/>
      </c>
      <c r="M72" s="300"/>
      <c r="N72" s="300"/>
      <c r="O72" s="300"/>
      <c r="P72" s="300"/>
      <c r="Q72" s="292"/>
      <c r="R72" s="293"/>
      <c r="S72" s="27"/>
      <c r="U72" s="3" t="str">
        <f t="shared" si="5"/>
        <v>S</v>
      </c>
    </row>
    <row r="73" spans="1:21" ht="19.5" customHeight="1" x14ac:dyDescent="0.25">
      <c r="A73" s="26"/>
      <c r="B73" s="27"/>
      <c r="C73" s="93">
        <v>2.2599999999999998</v>
      </c>
      <c r="D73" s="134"/>
      <c r="E73" s="294"/>
      <c r="F73" s="294"/>
      <c r="G73" s="294"/>
      <c r="H73" s="135"/>
      <c r="I73" s="136"/>
      <c r="J73" s="116" t="str">
        <f t="shared" si="2"/>
        <v/>
      </c>
      <c r="K73" s="133"/>
      <c r="L73" s="300" t="str">
        <f t="shared" si="3"/>
        <v/>
      </c>
      <c r="M73" s="300"/>
      <c r="N73" s="300"/>
      <c r="O73" s="300"/>
      <c r="P73" s="300"/>
      <c r="Q73" s="292"/>
      <c r="R73" s="293"/>
      <c r="S73" s="27"/>
      <c r="U73" s="3" t="str">
        <f t="shared" si="5"/>
        <v>S</v>
      </c>
    </row>
    <row r="74" spans="1:21" ht="19.5" customHeight="1" x14ac:dyDescent="0.25">
      <c r="A74" s="26"/>
      <c r="B74" s="27"/>
      <c r="C74" s="93">
        <v>2.27</v>
      </c>
      <c r="D74" s="134"/>
      <c r="E74" s="294"/>
      <c r="F74" s="294"/>
      <c r="G74" s="294"/>
      <c r="H74" s="135"/>
      <c r="I74" s="136"/>
      <c r="J74" s="116" t="str">
        <f t="shared" si="2"/>
        <v/>
      </c>
      <c r="K74" s="133"/>
      <c r="L74" s="300" t="str">
        <f t="shared" si="3"/>
        <v/>
      </c>
      <c r="M74" s="300"/>
      <c r="N74" s="300"/>
      <c r="O74" s="300"/>
      <c r="P74" s="300"/>
      <c r="Q74" s="292"/>
      <c r="R74" s="293"/>
      <c r="S74" s="27"/>
      <c r="U74" s="3" t="str">
        <f t="shared" si="5"/>
        <v>S</v>
      </c>
    </row>
    <row r="75" spans="1:21" ht="19.5" customHeight="1" x14ac:dyDescent="0.25">
      <c r="A75" s="26"/>
      <c r="B75" s="27"/>
      <c r="C75" s="93">
        <v>2.2799999999999998</v>
      </c>
      <c r="D75" s="134"/>
      <c r="E75" s="294"/>
      <c r="F75" s="294"/>
      <c r="G75" s="294"/>
      <c r="H75" s="135"/>
      <c r="I75" s="136"/>
      <c r="J75" s="116" t="str">
        <f t="shared" si="2"/>
        <v/>
      </c>
      <c r="K75" s="133"/>
      <c r="L75" s="300" t="str">
        <f t="shared" si="3"/>
        <v/>
      </c>
      <c r="M75" s="300"/>
      <c r="N75" s="300"/>
      <c r="O75" s="300"/>
      <c r="P75" s="300"/>
      <c r="Q75" s="292"/>
      <c r="R75" s="293"/>
      <c r="S75" s="27"/>
      <c r="U75" s="3" t="str">
        <f t="shared" si="5"/>
        <v>S</v>
      </c>
    </row>
    <row r="76" spans="1:21" ht="19.5" customHeight="1" x14ac:dyDescent="0.25">
      <c r="A76" s="26"/>
      <c r="B76" s="27"/>
      <c r="C76" s="93">
        <v>2.29</v>
      </c>
      <c r="D76" s="134"/>
      <c r="E76" s="294"/>
      <c r="F76" s="294"/>
      <c r="G76" s="294"/>
      <c r="H76" s="135"/>
      <c r="I76" s="136"/>
      <c r="J76" s="116" t="str">
        <f t="shared" si="2"/>
        <v/>
      </c>
      <c r="K76" s="133"/>
      <c r="L76" s="300" t="str">
        <f t="shared" si="3"/>
        <v/>
      </c>
      <c r="M76" s="300"/>
      <c r="N76" s="300"/>
      <c r="O76" s="300"/>
      <c r="P76" s="300"/>
      <c r="Q76" s="292"/>
      <c r="R76" s="293"/>
      <c r="S76" s="27"/>
      <c r="U76" s="3" t="str">
        <f t="shared" si="5"/>
        <v>S</v>
      </c>
    </row>
    <row r="77" spans="1:21" ht="19.5" customHeight="1" x14ac:dyDescent="0.25">
      <c r="A77" s="26"/>
      <c r="B77" s="27"/>
      <c r="C77" s="93">
        <v>2.2999999999999998</v>
      </c>
      <c r="D77" s="134"/>
      <c r="E77" s="294"/>
      <c r="F77" s="294"/>
      <c r="G77" s="294"/>
      <c r="H77" s="135"/>
      <c r="I77" s="136"/>
      <c r="J77" s="116" t="str">
        <f t="shared" si="2"/>
        <v/>
      </c>
      <c r="K77" s="133"/>
      <c r="L77" s="300" t="str">
        <f t="shared" si="3"/>
        <v/>
      </c>
      <c r="M77" s="300"/>
      <c r="N77" s="300"/>
      <c r="O77" s="300"/>
      <c r="P77" s="300"/>
      <c r="Q77" s="292"/>
      <c r="R77" s="293"/>
      <c r="S77" s="27"/>
      <c r="U77" s="3" t="str">
        <f t="shared" si="5"/>
        <v>S</v>
      </c>
    </row>
    <row r="78" spans="1:21" ht="19.5" customHeight="1" x14ac:dyDescent="0.25">
      <c r="A78" s="26"/>
      <c r="B78" s="27"/>
      <c r="C78" s="93">
        <v>2.31</v>
      </c>
      <c r="D78" s="134"/>
      <c r="E78" s="294"/>
      <c r="F78" s="294"/>
      <c r="G78" s="294"/>
      <c r="H78" s="135"/>
      <c r="I78" s="136"/>
      <c r="J78" s="116" t="str">
        <f t="shared" si="2"/>
        <v/>
      </c>
      <c r="K78" s="133"/>
      <c r="L78" s="300" t="str">
        <f t="shared" si="3"/>
        <v/>
      </c>
      <c r="M78" s="300"/>
      <c r="N78" s="300"/>
      <c r="O78" s="300"/>
      <c r="P78" s="300"/>
      <c r="Q78" s="292"/>
      <c r="R78" s="293"/>
      <c r="S78" s="27"/>
      <c r="U78" s="3" t="str">
        <f t="shared" si="5"/>
        <v>S</v>
      </c>
    </row>
    <row r="79" spans="1:21" ht="19.5" customHeight="1" x14ac:dyDescent="0.25">
      <c r="A79" s="26"/>
      <c r="B79" s="27"/>
      <c r="C79" s="93">
        <v>2.3199999999999998</v>
      </c>
      <c r="D79" s="134"/>
      <c r="E79" s="294"/>
      <c r="F79" s="294"/>
      <c r="G79" s="294"/>
      <c r="H79" s="135"/>
      <c r="I79" s="136"/>
      <c r="J79" s="116" t="str">
        <f t="shared" si="2"/>
        <v/>
      </c>
      <c r="K79" s="133"/>
      <c r="L79" s="300" t="str">
        <f t="shared" si="3"/>
        <v/>
      </c>
      <c r="M79" s="300"/>
      <c r="N79" s="300"/>
      <c r="O79" s="300"/>
      <c r="P79" s="300"/>
      <c r="Q79" s="292"/>
      <c r="R79" s="293"/>
      <c r="S79" s="27"/>
      <c r="U79" s="3" t="str">
        <f t="shared" si="5"/>
        <v>S</v>
      </c>
    </row>
    <row r="80" spans="1:21" ht="19.5" customHeight="1" x14ac:dyDescent="0.25">
      <c r="A80" s="26"/>
      <c r="B80" s="27"/>
      <c r="C80" s="93">
        <v>2.33</v>
      </c>
      <c r="D80" s="134"/>
      <c r="E80" s="294"/>
      <c r="F80" s="294"/>
      <c r="G80" s="294"/>
      <c r="H80" s="135"/>
      <c r="I80" s="136"/>
      <c r="J80" s="116" t="str">
        <f t="shared" si="2"/>
        <v/>
      </c>
      <c r="K80" s="133"/>
      <c r="L80" s="300" t="str">
        <f t="shared" si="3"/>
        <v/>
      </c>
      <c r="M80" s="300"/>
      <c r="N80" s="300"/>
      <c r="O80" s="300"/>
      <c r="P80" s="300"/>
      <c r="Q80" s="292"/>
      <c r="R80" s="293"/>
      <c r="S80" s="27"/>
      <c r="U80" s="3" t="str">
        <f t="shared" si="5"/>
        <v>S</v>
      </c>
    </row>
    <row r="81" spans="1:24" ht="19.5" customHeight="1" x14ac:dyDescent="0.25">
      <c r="A81" s="26"/>
      <c r="B81" s="27"/>
      <c r="C81" s="93">
        <v>2.34</v>
      </c>
      <c r="D81" s="134"/>
      <c r="E81" s="294"/>
      <c r="F81" s="294"/>
      <c r="G81" s="294"/>
      <c r="H81" s="135"/>
      <c r="I81" s="136"/>
      <c r="J81" s="116" t="str">
        <f t="shared" si="2"/>
        <v/>
      </c>
      <c r="K81" s="133"/>
      <c r="L81" s="300" t="str">
        <f t="shared" si="3"/>
        <v/>
      </c>
      <c r="M81" s="300"/>
      <c r="N81" s="300"/>
      <c r="O81" s="300"/>
      <c r="P81" s="300"/>
      <c r="Q81" s="292"/>
      <c r="R81" s="293"/>
      <c r="S81" s="27"/>
      <c r="U81" s="3" t="str">
        <f t="shared" si="5"/>
        <v>S</v>
      </c>
    </row>
    <row r="82" spans="1:24" ht="19.5" customHeight="1" x14ac:dyDescent="0.25">
      <c r="A82" s="26"/>
      <c r="B82" s="27"/>
      <c r="C82" s="93">
        <v>2.35</v>
      </c>
      <c r="D82" s="134"/>
      <c r="E82" s="294"/>
      <c r="F82" s="294"/>
      <c r="G82" s="294"/>
      <c r="H82" s="135"/>
      <c r="I82" s="136"/>
      <c r="J82" s="116" t="str">
        <f t="shared" si="2"/>
        <v/>
      </c>
      <c r="K82" s="133"/>
      <c r="L82" s="300" t="str">
        <f t="shared" si="3"/>
        <v/>
      </c>
      <c r="M82" s="300"/>
      <c r="N82" s="300"/>
      <c r="O82" s="300"/>
      <c r="P82" s="300"/>
      <c r="Q82" s="292"/>
      <c r="R82" s="293"/>
      <c r="S82" s="27"/>
      <c r="U82" s="3" t="str">
        <f t="shared" si="5"/>
        <v>S</v>
      </c>
    </row>
    <row r="83" spans="1:24" ht="19.5" customHeight="1" x14ac:dyDescent="0.25">
      <c r="A83" s="26"/>
      <c r="B83" s="27"/>
      <c r="C83" s="93">
        <v>2.36</v>
      </c>
      <c r="D83" s="134"/>
      <c r="E83" s="294"/>
      <c r="F83" s="294"/>
      <c r="G83" s="294"/>
      <c r="H83" s="135"/>
      <c r="I83" s="136"/>
      <c r="J83" s="116" t="str">
        <f t="shared" si="2"/>
        <v/>
      </c>
      <c r="K83" s="133"/>
      <c r="L83" s="300" t="str">
        <f t="shared" si="3"/>
        <v/>
      </c>
      <c r="M83" s="300"/>
      <c r="N83" s="300"/>
      <c r="O83" s="300"/>
      <c r="P83" s="300"/>
      <c r="Q83" s="292"/>
      <c r="R83" s="293"/>
      <c r="S83" s="27"/>
      <c r="U83" s="3" t="str">
        <f t="shared" si="5"/>
        <v>S</v>
      </c>
    </row>
    <row r="84" spans="1:24" ht="19.5" customHeight="1" x14ac:dyDescent="0.25">
      <c r="A84" s="26"/>
      <c r="B84" s="27"/>
      <c r="C84" s="93">
        <v>2.37</v>
      </c>
      <c r="D84" s="134"/>
      <c r="E84" s="294"/>
      <c r="F84" s="294"/>
      <c r="G84" s="294"/>
      <c r="H84" s="135"/>
      <c r="I84" s="136"/>
      <c r="J84" s="116" t="str">
        <f t="shared" si="2"/>
        <v/>
      </c>
      <c r="K84" s="133"/>
      <c r="L84" s="300" t="str">
        <f t="shared" si="3"/>
        <v/>
      </c>
      <c r="M84" s="300"/>
      <c r="N84" s="300"/>
      <c r="O84" s="300"/>
      <c r="P84" s="300"/>
      <c r="Q84" s="292"/>
      <c r="R84" s="293"/>
      <c r="S84" s="27"/>
      <c r="U84" s="3" t="str">
        <f t="shared" si="5"/>
        <v>S</v>
      </c>
    </row>
    <row r="85" spans="1:24" ht="19.5" customHeight="1" x14ac:dyDescent="0.25">
      <c r="A85" s="26"/>
      <c r="B85" s="27"/>
      <c r="C85" s="93">
        <v>2.38</v>
      </c>
      <c r="D85" s="134"/>
      <c r="E85" s="294"/>
      <c r="F85" s="294"/>
      <c r="G85" s="294"/>
      <c r="H85" s="135"/>
      <c r="I85" s="136"/>
      <c r="J85" s="116" t="str">
        <f t="shared" si="2"/>
        <v/>
      </c>
      <c r="K85" s="133"/>
      <c r="L85" s="300" t="str">
        <f t="shared" si="3"/>
        <v/>
      </c>
      <c r="M85" s="300"/>
      <c r="N85" s="300"/>
      <c r="O85" s="300"/>
      <c r="P85" s="300"/>
      <c r="Q85" s="292"/>
      <c r="R85" s="293"/>
      <c r="S85" s="27"/>
      <c r="U85" s="3" t="str">
        <f t="shared" si="5"/>
        <v>S</v>
      </c>
    </row>
    <row r="86" spans="1:24" ht="19.5" customHeight="1" x14ac:dyDescent="0.25">
      <c r="A86" s="26"/>
      <c r="B86" s="27"/>
      <c r="C86" s="93">
        <v>2.3900000000000099</v>
      </c>
      <c r="D86" s="134"/>
      <c r="E86" s="294"/>
      <c r="F86" s="294"/>
      <c r="G86" s="294"/>
      <c r="H86" s="135"/>
      <c r="I86" s="136"/>
      <c r="J86" s="116" t="str">
        <f t="shared" si="2"/>
        <v/>
      </c>
      <c r="K86" s="133"/>
      <c r="L86" s="300" t="str">
        <f t="shared" si="3"/>
        <v/>
      </c>
      <c r="M86" s="300"/>
      <c r="N86" s="300"/>
      <c r="O86" s="300"/>
      <c r="P86" s="300"/>
      <c r="Q86" s="292"/>
      <c r="R86" s="293"/>
      <c r="S86" s="27"/>
      <c r="U86" s="3" t="str">
        <f t="shared" si="5"/>
        <v>S</v>
      </c>
    </row>
    <row r="87" spans="1:24" ht="19.5" customHeight="1" x14ac:dyDescent="0.25">
      <c r="A87" s="26"/>
      <c r="B87" s="27"/>
      <c r="C87" s="93">
        <v>2.4</v>
      </c>
      <c r="D87" s="134"/>
      <c r="E87" s="294"/>
      <c r="F87" s="294"/>
      <c r="G87" s="294"/>
      <c r="H87" s="135"/>
      <c r="I87" s="136"/>
      <c r="J87" s="116" t="str">
        <f t="shared" si="2"/>
        <v/>
      </c>
      <c r="K87" s="133"/>
      <c r="L87" s="300" t="str">
        <f t="shared" si="3"/>
        <v/>
      </c>
      <c r="M87" s="300"/>
      <c r="N87" s="300"/>
      <c r="O87" s="300"/>
      <c r="P87" s="300"/>
      <c r="Q87" s="292"/>
      <c r="R87" s="293"/>
      <c r="S87" s="27"/>
      <c r="U87" s="3" t="str">
        <f t="shared" si="5"/>
        <v>S</v>
      </c>
    </row>
    <row r="88" spans="1:24" ht="21.75" customHeight="1" thickBot="1" x14ac:dyDescent="0.3">
      <c r="A88" s="26"/>
      <c r="B88" s="27"/>
      <c r="C88" s="27"/>
      <c r="D88" s="94"/>
      <c r="E88" s="352"/>
      <c r="F88" s="352"/>
      <c r="G88" s="352"/>
      <c r="H88" s="90"/>
      <c r="I88" s="90"/>
      <c r="J88" s="90"/>
      <c r="K88" s="90"/>
      <c r="L88" s="95"/>
      <c r="M88" s="95"/>
      <c r="N88" s="95"/>
      <c r="O88" s="95"/>
      <c r="P88" s="164" t="s">
        <v>965</v>
      </c>
      <c r="Q88" s="347">
        <f>SUM(Q48:R87)</f>
        <v>0</v>
      </c>
      <c r="R88" s="348"/>
      <c r="S88" s="27"/>
      <c r="U88" s="3" t="s">
        <v>563</v>
      </c>
      <c r="W88" s="301">
        <f>Q99-Q88</f>
        <v>0</v>
      </c>
      <c r="X88" s="301"/>
    </row>
    <row r="89" spans="1:24" ht="4.5" customHeight="1" x14ac:dyDescent="0.25">
      <c r="A89" s="26"/>
      <c r="B89" s="27"/>
      <c r="C89" s="27"/>
      <c r="D89" s="96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97"/>
      <c r="R89" s="97"/>
      <c r="S89" s="27"/>
      <c r="U89" s="3" t="s">
        <v>563</v>
      </c>
    </row>
    <row r="90" spans="1:24" ht="21.75" thickBot="1" x14ac:dyDescent="0.3">
      <c r="A90" s="26"/>
      <c r="B90" s="27"/>
      <c r="C90" s="27"/>
      <c r="D90" s="85" t="s">
        <v>976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U90" s="3" t="s">
        <v>563</v>
      </c>
    </row>
    <row r="91" spans="1:24" ht="19.5" customHeight="1" x14ac:dyDescent="0.25">
      <c r="A91" s="26"/>
      <c r="B91" s="27"/>
      <c r="C91" s="93">
        <v>3.01</v>
      </c>
      <c r="D91" s="144" t="s">
        <v>598</v>
      </c>
      <c r="E91" s="145"/>
      <c r="F91" s="145"/>
      <c r="G91" s="145"/>
      <c r="H91" s="145"/>
      <c r="I91" s="145"/>
      <c r="J91" s="188" t="str">
        <f>Cash!$K$6</f>
        <v/>
      </c>
      <c r="K91" s="146">
        <v>462011</v>
      </c>
      <c r="L91" s="147" t="s">
        <v>971</v>
      </c>
      <c r="M91" s="145"/>
      <c r="N91" s="145"/>
      <c r="O91" s="145"/>
      <c r="P91" s="148"/>
      <c r="Q91" s="317">
        <f>Cash!$H$18</f>
        <v>0</v>
      </c>
      <c r="R91" s="318"/>
      <c r="S91" s="27"/>
      <c r="U91" s="3" t="s">
        <v>563</v>
      </c>
      <c r="V91" s="12"/>
    </row>
    <row r="92" spans="1:24" ht="19.5" customHeight="1" x14ac:dyDescent="0.25">
      <c r="A92" s="26"/>
      <c r="B92" s="27"/>
      <c r="C92" s="93">
        <v>3.02</v>
      </c>
      <c r="D92" s="149" t="s">
        <v>598</v>
      </c>
      <c r="E92" s="150"/>
      <c r="F92" s="150"/>
      <c r="G92" s="150"/>
      <c r="H92" s="150"/>
      <c r="I92" s="150"/>
      <c r="J92" s="189" t="str">
        <f>Cheque!$K$6</f>
        <v/>
      </c>
      <c r="K92" s="151">
        <v>462011</v>
      </c>
      <c r="L92" s="152" t="s">
        <v>970</v>
      </c>
      <c r="M92" s="150"/>
      <c r="N92" s="150"/>
      <c r="O92" s="150"/>
      <c r="P92" s="153"/>
      <c r="Q92" s="290">
        <f>Cheque!H19</f>
        <v>0</v>
      </c>
      <c r="R92" s="291"/>
      <c r="S92" s="27"/>
      <c r="U92" s="3" t="s">
        <v>563</v>
      </c>
      <c r="V92" s="12"/>
    </row>
    <row r="93" spans="1:24" ht="19.5" customHeight="1" x14ac:dyDescent="0.25">
      <c r="A93" s="26"/>
      <c r="B93" s="27"/>
      <c r="C93" s="93">
        <v>3.03</v>
      </c>
      <c r="D93" s="149" t="s">
        <v>980</v>
      </c>
      <c r="E93" s="150"/>
      <c r="F93" s="150"/>
      <c r="G93" s="150"/>
      <c r="H93" s="150"/>
      <c r="I93" s="150"/>
      <c r="J93" s="277">
        <v>111003</v>
      </c>
      <c r="K93" s="151">
        <v>462013</v>
      </c>
      <c r="L93" s="154" t="s">
        <v>564</v>
      </c>
      <c r="M93" s="150"/>
      <c r="N93" s="150"/>
      <c r="O93" s="150"/>
      <c r="P93" s="153"/>
      <c r="Q93" s="288"/>
      <c r="R93" s="289"/>
      <c r="S93" s="27"/>
      <c r="U93" s="3" t="str">
        <f t="shared" ref="U93:U98" si="6">IF(Q93&lt;&gt;0,"P","S")</f>
        <v>S</v>
      </c>
      <c r="V93" s="12"/>
    </row>
    <row r="94" spans="1:24" ht="19.5" customHeight="1" x14ac:dyDescent="0.25">
      <c r="A94" s="26"/>
      <c r="B94" s="27"/>
      <c r="C94" s="93">
        <v>3.04</v>
      </c>
      <c r="D94" s="282"/>
      <c r="E94" s="283"/>
      <c r="F94" s="283"/>
      <c r="G94" s="283"/>
      <c r="H94" s="283"/>
      <c r="I94" s="283"/>
      <c r="J94" s="284"/>
      <c r="K94" s="163"/>
      <c r="L94" s="285"/>
      <c r="M94" s="286"/>
      <c r="N94" s="286"/>
      <c r="O94" s="286"/>
      <c r="P94" s="287"/>
      <c r="Q94" s="288"/>
      <c r="R94" s="289"/>
      <c r="S94" s="27"/>
      <c r="U94" s="3" t="str">
        <f t="shared" si="6"/>
        <v>S</v>
      </c>
    </row>
    <row r="95" spans="1:24" ht="19.5" customHeight="1" x14ac:dyDescent="0.25">
      <c r="A95" s="26"/>
      <c r="B95" s="27"/>
      <c r="C95" s="93">
        <v>3.05</v>
      </c>
      <c r="D95" s="282"/>
      <c r="E95" s="283"/>
      <c r="F95" s="283"/>
      <c r="G95" s="283"/>
      <c r="H95" s="283"/>
      <c r="I95" s="283"/>
      <c r="J95" s="284"/>
      <c r="K95" s="163"/>
      <c r="L95" s="285"/>
      <c r="M95" s="286"/>
      <c r="N95" s="286"/>
      <c r="O95" s="286"/>
      <c r="P95" s="287"/>
      <c r="Q95" s="288"/>
      <c r="R95" s="289"/>
      <c r="S95" s="27"/>
      <c r="U95" s="3" t="str">
        <f t="shared" si="6"/>
        <v>S</v>
      </c>
    </row>
    <row r="96" spans="1:24" ht="19.5" customHeight="1" x14ac:dyDescent="0.25">
      <c r="A96" s="26"/>
      <c r="B96" s="27"/>
      <c r="C96" s="93">
        <v>3.06</v>
      </c>
      <c r="D96" s="282"/>
      <c r="E96" s="283"/>
      <c r="F96" s="283"/>
      <c r="G96" s="283"/>
      <c r="H96" s="283"/>
      <c r="I96" s="283"/>
      <c r="J96" s="284"/>
      <c r="K96" s="163"/>
      <c r="L96" s="285"/>
      <c r="M96" s="286"/>
      <c r="N96" s="286"/>
      <c r="O96" s="286"/>
      <c r="P96" s="287"/>
      <c r="Q96" s="288"/>
      <c r="R96" s="289"/>
      <c r="S96" s="27"/>
      <c r="U96" s="3" t="str">
        <f t="shared" si="6"/>
        <v>S</v>
      </c>
    </row>
    <row r="97" spans="1:23" ht="19.5" customHeight="1" x14ac:dyDescent="0.25">
      <c r="A97" s="26"/>
      <c r="B97" s="27"/>
      <c r="C97" s="93">
        <v>3.07</v>
      </c>
      <c r="D97" s="282"/>
      <c r="E97" s="283"/>
      <c r="F97" s="283"/>
      <c r="G97" s="283"/>
      <c r="H97" s="283"/>
      <c r="I97" s="283"/>
      <c r="J97" s="284"/>
      <c r="K97" s="163"/>
      <c r="L97" s="285"/>
      <c r="M97" s="286"/>
      <c r="N97" s="286"/>
      <c r="O97" s="286"/>
      <c r="P97" s="287"/>
      <c r="Q97" s="288"/>
      <c r="R97" s="289"/>
      <c r="S97" s="27"/>
      <c r="U97" s="3" t="str">
        <f t="shared" si="6"/>
        <v>S</v>
      </c>
    </row>
    <row r="98" spans="1:23" ht="19.5" customHeight="1" x14ac:dyDescent="0.25">
      <c r="A98" s="26"/>
      <c r="B98" s="27"/>
      <c r="C98" s="93">
        <v>3.08</v>
      </c>
      <c r="D98" s="282"/>
      <c r="E98" s="283"/>
      <c r="F98" s="283"/>
      <c r="G98" s="283"/>
      <c r="H98" s="283"/>
      <c r="I98" s="283"/>
      <c r="J98" s="284"/>
      <c r="K98" s="163"/>
      <c r="L98" s="285"/>
      <c r="M98" s="286"/>
      <c r="N98" s="286"/>
      <c r="O98" s="286"/>
      <c r="P98" s="287"/>
      <c r="Q98" s="288"/>
      <c r="R98" s="289"/>
      <c r="S98" s="27"/>
      <c r="U98" s="3" t="str">
        <f t="shared" si="6"/>
        <v>S</v>
      </c>
      <c r="W98" s="12"/>
    </row>
    <row r="99" spans="1:23" ht="19.5" customHeight="1" thickBot="1" x14ac:dyDescent="0.3">
      <c r="A99" s="26"/>
      <c r="B99" s="27"/>
      <c r="C99" s="27"/>
      <c r="D99" s="98"/>
      <c r="E99" s="90"/>
      <c r="F99" s="90"/>
      <c r="G99" s="90"/>
      <c r="H99" s="90"/>
      <c r="I99" s="90"/>
      <c r="J99" s="90"/>
      <c r="K99" s="90"/>
      <c r="L99" s="90"/>
      <c r="M99" s="90"/>
      <c r="N99" s="90"/>
      <c r="O99" s="90"/>
      <c r="P99" s="164" t="s">
        <v>965</v>
      </c>
      <c r="Q99" s="347">
        <f>SUM(Q91:R98)</f>
        <v>0</v>
      </c>
      <c r="R99" s="348"/>
      <c r="S99" s="27"/>
      <c r="U99" s="3" t="s">
        <v>563</v>
      </c>
    </row>
    <row r="100" spans="1:23" ht="5.25" customHeight="1" thickBot="1" x14ac:dyDescent="0.3">
      <c r="A100" s="26"/>
      <c r="B100" s="27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U100" s="3" t="s">
        <v>563</v>
      </c>
    </row>
    <row r="101" spans="1:23" ht="19.5" customHeight="1" x14ac:dyDescent="0.25">
      <c r="A101" s="26"/>
      <c r="B101" s="27"/>
      <c r="C101" s="27"/>
      <c r="D101" s="124" t="s">
        <v>590</v>
      </c>
      <c r="E101" s="125"/>
      <c r="F101" s="125"/>
      <c r="G101" s="125"/>
      <c r="H101" s="125"/>
      <c r="I101" s="125"/>
      <c r="J101" s="313" t="str">
        <f>IF(ISBLANK($J$41),"",$J$41)</f>
        <v/>
      </c>
      <c r="K101" s="314"/>
      <c r="L101" s="314"/>
      <c r="M101" s="314"/>
      <c r="N101" s="314"/>
      <c r="O101" s="314"/>
      <c r="P101" s="314"/>
      <c r="Q101" s="314"/>
      <c r="R101" s="315"/>
      <c r="S101" s="27"/>
      <c r="U101" s="3" t="s">
        <v>563</v>
      </c>
    </row>
    <row r="102" spans="1:23" ht="19.5" customHeight="1" x14ac:dyDescent="0.25">
      <c r="A102" s="26"/>
      <c r="B102" s="27"/>
      <c r="C102" s="27"/>
      <c r="D102" s="126" t="s">
        <v>591</v>
      </c>
      <c r="E102" s="91"/>
      <c r="F102" s="91"/>
      <c r="G102" s="91"/>
      <c r="H102" s="91"/>
      <c r="I102" s="91"/>
      <c r="J102" s="231" t="s">
        <v>594</v>
      </c>
      <c r="K102" s="280" t="str">
        <f>IF($K$42=0,"",$K$42)</f>
        <v/>
      </c>
      <c r="L102" s="280"/>
      <c r="M102" s="280"/>
      <c r="N102" s="280"/>
      <c r="O102" s="280"/>
      <c r="P102" s="280"/>
      <c r="Q102" s="280"/>
      <c r="R102" s="281"/>
      <c r="S102" s="27"/>
      <c r="U102" s="3" t="s">
        <v>563</v>
      </c>
    </row>
    <row r="103" spans="1:23" ht="21.75" thickBot="1" x14ac:dyDescent="0.3">
      <c r="A103" s="26"/>
      <c r="B103" s="27"/>
      <c r="C103" s="27"/>
      <c r="D103" s="127" t="s">
        <v>592</v>
      </c>
      <c r="E103" s="340" t="str">
        <f>IF(ISBLANK($E$43),"",$E$43)</f>
        <v/>
      </c>
      <c r="F103" s="340"/>
      <c r="G103" s="340"/>
      <c r="H103" s="340"/>
      <c r="I103" s="340"/>
      <c r="J103" s="128" t="s">
        <v>593</v>
      </c>
      <c r="K103" s="316" t="str">
        <f>IF($K$43=0,"",$K$43)</f>
        <v/>
      </c>
      <c r="L103" s="316"/>
      <c r="M103" s="316"/>
      <c r="N103" s="129"/>
      <c r="O103" s="232" t="s">
        <v>581</v>
      </c>
      <c r="P103" s="311" t="str">
        <f>IF($P$43=0,"",$P$43)</f>
        <v/>
      </c>
      <c r="Q103" s="311"/>
      <c r="R103" s="312"/>
      <c r="S103" s="27"/>
      <c r="U103" s="3" t="s">
        <v>563</v>
      </c>
    </row>
    <row r="104" spans="1:23" s="3" customFormat="1" ht="3.75" customHeight="1" x14ac:dyDescent="0.25">
      <c r="A104" s="92"/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U104" s="3" t="s">
        <v>563</v>
      </c>
    </row>
    <row r="105" spans="1:23" ht="5.25" customHeight="1" x14ac:dyDescent="0.25"/>
  </sheetData>
  <sheetProtection algorithmName="SHA-512" hashValue="qD4KH3cwpgbqubb8YZIwX/QSe02+RwqLmFxFmxbzv+bUKJ68WF/GEgIbjKfttrPcjQ0Ql3hCfGK+FbSNxLHETA==" saltValue="2qeDHe4zpxmWcSdbVEbttA==" spinCount="100000" sheet="1" objects="1" scenarios="1" selectLockedCells="1" autoFilter="0"/>
  <autoFilter ref="U43:U104"/>
  <mergeCells count="233">
    <mergeCell ref="L63:P63"/>
    <mergeCell ref="K18:L18"/>
    <mergeCell ref="K19:L19"/>
    <mergeCell ref="K20:L20"/>
    <mergeCell ref="Q47:R47"/>
    <mergeCell ref="Q27:R27"/>
    <mergeCell ref="Q28:R28"/>
    <mergeCell ref="Q29:R29"/>
    <mergeCell ref="Q30:R30"/>
    <mergeCell ref="Q23:R23"/>
    <mergeCell ref="Q24:R24"/>
    <mergeCell ref="Q25:R25"/>
    <mergeCell ref="Q26:R26"/>
    <mergeCell ref="Q32:R32"/>
    <mergeCell ref="Q33:R33"/>
    <mergeCell ref="P19:R19"/>
    <mergeCell ref="P20:R20"/>
    <mergeCell ref="P18:R18"/>
    <mergeCell ref="Q63:R63"/>
    <mergeCell ref="Q37:R37"/>
    <mergeCell ref="Q38:R38"/>
    <mergeCell ref="Q39:R39"/>
    <mergeCell ref="Q55:R55"/>
    <mergeCell ref="Q58:R58"/>
    <mergeCell ref="E103:I103"/>
    <mergeCell ref="E51:G51"/>
    <mergeCell ref="E52:G52"/>
    <mergeCell ref="E53:G53"/>
    <mergeCell ref="E54:G54"/>
    <mergeCell ref="E55:G55"/>
    <mergeCell ref="L50:P50"/>
    <mergeCell ref="L55:P55"/>
    <mergeCell ref="J41:R41"/>
    <mergeCell ref="E43:I43"/>
    <mergeCell ref="K43:M43"/>
    <mergeCell ref="P43:R43"/>
    <mergeCell ref="Q99:R99"/>
    <mergeCell ref="E47:G47"/>
    <mergeCell ref="H47:I47"/>
    <mergeCell ref="L47:P47"/>
    <mergeCell ref="L61:P61"/>
    <mergeCell ref="L62:P62"/>
    <mergeCell ref="E88:G88"/>
    <mergeCell ref="Q79:R79"/>
    <mergeCell ref="Q88:R88"/>
    <mergeCell ref="Q61:R61"/>
    <mergeCell ref="Q62:R62"/>
    <mergeCell ref="Q52:R52"/>
    <mergeCell ref="F6:G6"/>
    <mergeCell ref="L12:R15"/>
    <mergeCell ref="Q50:R50"/>
    <mergeCell ref="E48:G48"/>
    <mergeCell ref="D31:G31"/>
    <mergeCell ref="D32:G32"/>
    <mergeCell ref="D33:G33"/>
    <mergeCell ref="D34:G34"/>
    <mergeCell ref="D35:G35"/>
    <mergeCell ref="E49:G49"/>
    <mergeCell ref="D36:G36"/>
    <mergeCell ref="D37:G37"/>
    <mergeCell ref="D38:G38"/>
    <mergeCell ref="H32:I32"/>
    <mergeCell ref="H33:I33"/>
    <mergeCell ref="H34:I34"/>
    <mergeCell ref="Q31:R31"/>
    <mergeCell ref="Q34:R34"/>
    <mergeCell ref="H18:J18"/>
    <mergeCell ref="H19:J19"/>
    <mergeCell ref="H20:J20"/>
    <mergeCell ref="Q48:R48"/>
    <mergeCell ref="Q35:R35"/>
    <mergeCell ref="Q36:R36"/>
    <mergeCell ref="Q59:R59"/>
    <mergeCell ref="Q60:R60"/>
    <mergeCell ref="Q56:R56"/>
    <mergeCell ref="Q57:R57"/>
    <mergeCell ref="Q49:R49"/>
    <mergeCell ref="Q80:R80"/>
    <mergeCell ref="Q81:R81"/>
    <mergeCell ref="Q82:R82"/>
    <mergeCell ref="Q83:R83"/>
    <mergeCell ref="Q84:R84"/>
    <mergeCell ref="Q85:R85"/>
    <mergeCell ref="Q86:R86"/>
    <mergeCell ref="Q70:R70"/>
    <mergeCell ref="Q71:R71"/>
    <mergeCell ref="Q72:R72"/>
    <mergeCell ref="Q73:R73"/>
    <mergeCell ref="Q74:R74"/>
    <mergeCell ref="Q75:R75"/>
    <mergeCell ref="Q76:R76"/>
    <mergeCell ref="Q77:R77"/>
    <mergeCell ref="Q78:R78"/>
    <mergeCell ref="P103:R103"/>
    <mergeCell ref="L51:P51"/>
    <mergeCell ref="Q51:R51"/>
    <mergeCell ref="L52:P52"/>
    <mergeCell ref="J101:R101"/>
    <mergeCell ref="Q53:R53"/>
    <mergeCell ref="L54:P54"/>
    <mergeCell ref="Q54:R54"/>
    <mergeCell ref="L48:P48"/>
    <mergeCell ref="K103:M103"/>
    <mergeCell ref="Q91:R91"/>
    <mergeCell ref="Q94:R94"/>
    <mergeCell ref="Q64:R64"/>
    <mergeCell ref="Q65:R65"/>
    <mergeCell ref="Q66:R66"/>
    <mergeCell ref="Q67:R67"/>
    <mergeCell ref="Q68:R68"/>
    <mergeCell ref="Q69:R69"/>
    <mergeCell ref="L72:P72"/>
    <mergeCell ref="L73:P73"/>
    <mergeCell ref="L57:P57"/>
    <mergeCell ref="L58:P58"/>
    <mergeCell ref="L59:P59"/>
    <mergeCell ref="L60:P60"/>
    <mergeCell ref="E56:G56"/>
    <mergeCell ref="L56:P56"/>
    <mergeCell ref="H29:I29"/>
    <mergeCell ref="H30:I30"/>
    <mergeCell ref="H31:I31"/>
    <mergeCell ref="K23:L23"/>
    <mergeCell ref="K24:L24"/>
    <mergeCell ref="K25:L25"/>
    <mergeCell ref="K26:L26"/>
    <mergeCell ref="K27:L27"/>
    <mergeCell ref="K28:L28"/>
    <mergeCell ref="K29:L29"/>
    <mergeCell ref="K30:L30"/>
    <mergeCell ref="H35:I35"/>
    <mergeCell ref="H36:I36"/>
    <mergeCell ref="H37:I37"/>
    <mergeCell ref="H38:I38"/>
    <mergeCell ref="K39:L39"/>
    <mergeCell ref="K37:L37"/>
    <mergeCell ref="K38:L38"/>
    <mergeCell ref="L53:P53"/>
    <mergeCell ref="L49:P49"/>
    <mergeCell ref="E87:G87"/>
    <mergeCell ref="L87:P87"/>
    <mergeCell ref="E78:G78"/>
    <mergeCell ref="E79:G79"/>
    <mergeCell ref="E80:G80"/>
    <mergeCell ref="E81:G81"/>
    <mergeCell ref="E82:G82"/>
    <mergeCell ref="E57:G57"/>
    <mergeCell ref="E58:G58"/>
    <mergeCell ref="E59:G59"/>
    <mergeCell ref="E60:G60"/>
    <mergeCell ref="E61:G61"/>
    <mergeCell ref="E62:G62"/>
    <mergeCell ref="E63:G63"/>
    <mergeCell ref="E64:G64"/>
    <mergeCell ref="E65:G65"/>
    <mergeCell ref="E75:G75"/>
    <mergeCell ref="E76:G76"/>
    <mergeCell ref="E77:G77"/>
    <mergeCell ref="E70:G70"/>
    <mergeCell ref="E71:G71"/>
    <mergeCell ref="E72:G72"/>
    <mergeCell ref="E73:G73"/>
    <mergeCell ref="E74:G74"/>
    <mergeCell ref="E84:G84"/>
    <mergeCell ref="E85:G85"/>
    <mergeCell ref="E86:G86"/>
    <mergeCell ref="L85:P85"/>
    <mergeCell ref="L86:P86"/>
    <mergeCell ref="L81:P81"/>
    <mergeCell ref="L82:P82"/>
    <mergeCell ref="E69:G69"/>
    <mergeCell ref="L80:P80"/>
    <mergeCell ref="E83:G83"/>
    <mergeCell ref="L79:P79"/>
    <mergeCell ref="L64:P64"/>
    <mergeCell ref="L65:P65"/>
    <mergeCell ref="W88:X88"/>
    <mergeCell ref="H23:I23"/>
    <mergeCell ref="H24:I24"/>
    <mergeCell ref="H25:I25"/>
    <mergeCell ref="H26:I26"/>
    <mergeCell ref="H27:I27"/>
    <mergeCell ref="H28:I28"/>
    <mergeCell ref="L69:P69"/>
    <mergeCell ref="L83:P83"/>
    <mergeCell ref="L84:P84"/>
    <mergeCell ref="L66:P66"/>
    <mergeCell ref="L67:P67"/>
    <mergeCell ref="L68:P68"/>
    <mergeCell ref="L70:P70"/>
    <mergeCell ref="L71:P71"/>
    <mergeCell ref="K31:L31"/>
    <mergeCell ref="K32:L32"/>
    <mergeCell ref="K33:L33"/>
    <mergeCell ref="K34:L34"/>
    <mergeCell ref="K35:L35"/>
    <mergeCell ref="K42:R42"/>
    <mergeCell ref="K36:L36"/>
    <mergeCell ref="Q93:R93"/>
    <mergeCell ref="D94:J94"/>
    <mergeCell ref="D95:J95"/>
    <mergeCell ref="D96:J96"/>
    <mergeCell ref="D97:J97"/>
    <mergeCell ref="Q92:R92"/>
    <mergeCell ref="Q87:R87"/>
    <mergeCell ref="E50:G50"/>
    <mergeCell ref="D23:G23"/>
    <mergeCell ref="D24:G24"/>
    <mergeCell ref="D25:G25"/>
    <mergeCell ref="D26:G26"/>
    <mergeCell ref="D27:G27"/>
    <mergeCell ref="D28:G28"/>
    <mergeCell ref="D29:G29"/>
    <mergeCell ref="D30:G30"/>
    <mergeCell ref="E66:G66"/>
    <mergeCell ref="E67:G67"/>
    <mergeCell ref="E68:G68"/>
    <mergeCell ref="L74:P74"/>
    <mergeCell ref="L75:P75"/>
    <mergeCell ref="L76:P76"/>
    <mergeCell ref="L77:P77"/>
    <mergeCell ref="L78:P78"/>
    <mergeCell ref="K102:R102"/>
    <mergeCell ref="D98:J98"/>
    <mergeCell ref="L94:P94"/>
    <mergeCell ref="L95:P95"/>
    <mergeCell ref="L96:P96"/>
    <mergeCell ref="L97:P97"/>
    <mergeCell ref="L98:P98"/>
    <mergeCell ref="Q95:R95"/>
    <mergeCell ref="Q96:R96"/>
    <mergeCell ref="Q97:R97"/>
    <mergeCell ref="Q98:R98"/>
  </mergeCells>
  <conditionalFormatting sqref="P6:R6">
    <cfRule type="expression" dxfId="3" priority="14">
      <formula>OR(DAY(DATE($P$6,$Q$6,$R$6))&lt;&gt;$R$6,MONTH(DATE($P$6,$Q$6,$R$6))&lt;&gt;$Q$6,YEAR(DATE($P$6,$Q$6,$R$6))&lt;&gt;$P$6)</formula>
    </cfRule>
  </conditionalFormatting>
  <conditionalFormatting sqref="Q99:R99 Q88:R88">
    <cfRule type="expression" dxfId="2" priority="6">
      <formula>AND(OR($Q$88&lt;&gt;0,$Q$99&lt;&gt;0),$Q$88&lt;&gt;$Q$99)</formula>
    </cfRule>
  </conditionalFormatting>
  <dataValidations xWindow="467" yWindow="458" count="9">
    <dataValidation type="whole" allowBlank="1" showInputMessage="1" showErrorMessage="1" error="Please verify the value you entered" prompt="Enter the serial number of this deposit form_x000a_(1-9999)" sqref="K6">
      <formula1>1</formula1>
      <formula2>9999</formula2>
    </dataValidation>
    <dataValidation type="list" allowBlank="1" showInputMessage="1" showErrorMessage="1" sqref="D48:D87">
      <formula1>_rev_codes</formula1>
    </dataValidation>
    <dataValidation type="custom" allowBlank="1" showInputMessage="1" showErrorMessage="1" error="Please verify the value you entered" prompt="Enter the Number of Currency Notes" sqref="D11:D16">
      <formula1>AND(D11&gt;=0,D11=TRUNC(D11))</formula1>
    </dataValidation>
    <dataValidation type="custom" showInputMessage="1" showErrorMessage="1" error="Please check the number" prompt="Enter the total Coinage" sqref="H17">
      <formula1>ROUND($H$17,2)=$H$17</formula1>
    </dataValidation>
    <dataValidation type="custom" allowBlank="1" showInputMessage="1" showErrorMessage="1" error="Please verify the dd-mm-yyyy combination you entered." prompt="Enter the day value" sqref="R6">
      <formula1>DAY(DATE($P$6,$Q$6,$R$6))=$R$6</formula1>
    </dataValidation>
    <dataValidation type="custom" allowBlank="1" showInputMessage="1" showErrorMessage="1" error="Please verify the dd-mm-yyyy combination you entered." prompt="Enter the month value" sqref="Q6">
      <formula1>MONTH(DATE($P$6,$Q$6,$R$6))=$Q$6</formula1>
    </dataValidation>
    <dataValidation type="custom" showInputMessage="1" showErrorMessage="1" error="Please verify the dd-mm-yyyy combination you entered." prompt="Enter the year value" sqref="P6">
      <formula1>AND(LEN($P$6)=4,DAY(DATE($P$6,$Q$6,$R$6))=$R$6)</formula1>
    </dataValidation>
    <dataValidation type="list" allowBlank="1" showInputMessage="1" showErrorMessage="1" sqref="H24:I38">
      <formula1>bk_name</formula1>
    </dataValidation>
    <dataValidation allowBlank="1" showInputMessage="1" showErrorMessage="1" prompt="Enter the merchant ID given by the Bank" sqref="J93"/>
  </dataValidations>
  <printOptions horizontalCentered="1"/>
  <pageMargins left="0.47" right="0.46" top="0.45" bottom="0.3" header="0.3" footer="0.2"/>
  <pageSetup paperSize="9" scale="67" fitToHeight="2" orientation="portrait" r:id="rId1"/>
  <rowBreaks count="1" manualBreakCount="1">
    <brk id="44" max="18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00B050"/>
  </sheetPr>
  <dimension ref="A1:I421"/>
  <sheetViews>
    <sheetView showGridLines="0" rightToLeft="1" zoomScaleNormal="100" zoomScaleSheetLayoutView="100" workbookViewId="0">
      <selection activeCell="D4" sqref="D4"/>
    </sheetView>
  </sheetViews>
  <sheetFormatPr defaultColWidth="0" defaultRowHeight="15" x14ac:dyDescent="0.25"/>
  <cols>
    <col min="1" max="1" width="0.85546875" style="4" customWidth="1"/>
    <col min="2" max="2" width="1.140625" style="4" customWidth="1"/>
    <col min="3" max="3" width="6.28515625" style="4" customWidth="1"/>
    <col min="4" max="4" width="26.28515625" style="4" customWidth="1"/>
    <col min="5" max="5" width="12.5703125" style="4" customWidth="1"/>
    <col min="6" max="6" width="15.85546875" style="4" customWidth="1"/>
    <col min="7" max="7" width="20.85546875" style="4" customWidth="1"/>
    <col min="8" max="8" width="1" style="4" customWidth="1"/>
    <col min="9" max="9" width="0.85546875" style="4" customWidth="1"/>
    <col min="10" max="16384" width="9" style="4" hidden="1"/>
  </cols>
  <sheetData>
    <row r="1" spans="2:8" ht="5.25" customHeight="1" x14ac:dyDescent="0.25"/>
    <row r="2" spans="2:8" s="13" customFormat="1" ht="28.5" thickBot="1" x14ac:dyDescent="0.25">
      <c r="B2" s="104"/>
      <c r="C2" s="104" t="s">
        <v>626</v>
      </c>
      <c r="D2" s="104"/>
      <c r="E2" s="104"/>
      <c r="F2" s="104"/>
      <c r="G2" s="106" t="str">
        <f>"Annex to form no: "&amp;formno</f>
        <v>Annex to form no: -000</v>
      </c>
      <c r="H2" s="105"/>
    </row>
    <row r="3" spans="2:8" ht="42" x14ac:dyDescent="0.25">
      <c r="D3" s="137" t="s">
        <v>561</v>
      </c>
      <c r="E3" s="138" t="s">
        <v>567</v>
      </c>
      <c r="F3" s="139" t="s">
        <v>107</v>
      </c>
      <c r="G3" s="279" t="s">
        <v>1065</v>
      </c>
    </row>
    <row r="4" spans="2:8" ht="15.6" customHeight="1" x14ac:dyDescent="0.25">
      <c r="C4" s="109" t="s">
        <v>664</v>
      </c>
      <c r="D4" s="165"/>
      <c r="E4" s="166"/>
      <c r="F4" s="167"/>
      <c r="G4" s="168"/>
    </row>
    <row r="5" spans="2:8" ht="15.6" customHeight="1" x14ac:dyDescent="0.25">
      <c r="C5" s="109" t="s">
        <v>665</v>
      </c>
      <c r="D5" s="165"/>
      <c r="E5" s="166"/>
      <c r="F5" s="167"/>
      <c r="G5" s="168"/>
    </row>
    <row r="6" spans="2:8" ht="15.6" customHeight="1" x14ac:dyDescent="0.25">
      <c r="C6" s="109" t="s">
        <v>666</v>
      </c>
      <c r="D6" s="165"/>
      <c r="E6" s="166"/>
      <c r="F6" s="167"/>
      <c r="G6" s="168"/>
    </row>
    <row r="7" spans="2:8" ht="15.6" customHeight="1" x14ac:dyDescent="0.25">
      <c r="C7" s="109" t="s">
        <v>667</v>
      </c>
      <c r="D7" s="165"/>
      <c r="E7" s="166"/>
      <c r="F7" s="167"/>
      <c r="G7" s="168"/>
    </row>
    <row r="8" spans="2:8" ht="15.6" customHeight="1" x14ac:dyDescent="0.25">
      <c r="C8" s="109" t="s">
        <v>668</v>
      </c>
      <c r="D8" s="165"/>
      <c r="E8" s="166"/>
      <c r="F8" s="167"/>
      <c r="G8" s="168"/>
    </row>
    <row r="9" spans="2:8" ht="15.6" customHeight="1" x14ac:dyDescent="0.25">
      <c r="C9" s="109" t="s">
        <v>669</v>
      </c>
      <c r="D9" s="165"/>
      <c r="E9" s="166"/>
      <c r="F9" s="167"/>
      <c r="G9" s="168"/>
    </row>
    <row r="10" spans="2:8" ht="15.6" customHeight="1" x14ac:dyDescent="0.25">
      <c r="C10" s="109" t="s">
        <v>670</v>
      </c>
      <c r="D10" s="165"/>
      <c r="E10" s="166"/>
      <c r="F10" s="167"/>
      <c r="G10" s="168"/>
    </row>
    <row r="11" spans="2:8" ht="15.6" customHeight="1" x14ac:dyDescent="0.25">
      <c r="C11" s="109" t="s">
        <v>671</v>
      </c>
      <c r="D11" s="165"/>
      <c r="E11" s="166"/>
      <c r="F11" s="167"/>
      <c r="G11" s="168"/>
    </row>
    <row r="12" spans="2:8" ht="15.6" customHeight="1" x14ac:dyDescent="0.25">
      <c r="C12" s="109" t="s">
        <v>672</v>
      </c>
      <c r="D12" s="165"/>
      <c r="E12" s="166"/>
      <c r="F12" s="167"/>
      <c r="G12" s="168"/>
    </row>
    <row r="13" spans="2:8" ht="15.6" customHeight="1" x14ac:dyDescent="0.25">
      <c r="C13" s="109" t="s">
        <v>673</v>
      </c>
      <c r="D13" s="165"/>
      <c r="E13" s="166"/>
      <c r="F13" s="167"/>
      <c r="G13" s="168"/>
    </row>
    <row r="14" spans="2:8" ht="15.6" customHeight="1" x14ac:dyDescent="0.25">
      <c r="C14" s="109" t="s">
        <v>674</v>
      </c>
      <c r="D14" s="165"/>
      <c r="E14" s="166"/>
      <c r="F14" s="167"/>
      <c r="G14" s="168"/>
    </row>
    <row r="15" spans="2:8" ht="15.6" customHeight="1" x14ac:dyDescent="0.25">
      <c r="C15" s="109" t="s">
        <v>675</v>
      </c>
      <c r="D15" s="165"/>
      <c r="E15" s="166"/>
      <c r="F15" s="167"/>
      <c r="G15" s="168"/>
    </row>
    <row r="16" spans="2:8" ht="15.6" customHeight="1" x14ac:dyDescent="0.25">
      <c r="C16" s="109" t="s">
        <v>676</v>
      </c>
      <c r="D16" s="165"/>
      <c r="E16" s="166"/>
      <c r="F16" s="167"/>
      <c r="G16" s="168"/>
    </row>
    <row r="17" spans="3:7" ht="15.6" customHeight="1" x14ac:dyDescent="0.25">
      <c r="C17" s="109" t="s">
        <v>677</v>
      </c>
      <c r="D17" s="165"/>
      <c r="E17" s="166"/>
      <c r="F17" s="167"/>
      <c r="G17" s="168"/>
    </row>
    <row r="18" spans="3:7" ht="15.6" customHeight="1" x14ac:dyDescent="0.25">
      <c r="C18" s="109" t="s">
        <v>678</v>
      </c>
      <c r="D18" s="165"/>
      <c r="E18" s="166"/>
      <c r="F18" s="167"/>
      <c r="G18" s="168"/>
    </row>
    <row r="19" spans="3:7" ht="15.6" customHeight="1" thickBot="1" x14ac:dyDescent="0.3">
      <c r="C19" s="109"/>
      <c r="D19" s="140"/>
      <c r="E19" s="141"/>
      <c r="F19" s="142"/>
      <c r="G19" s="143">
        <f>SUM(_batch02)</f>
        <v>0</v>
      </c>
    </row>
    <row r="24" spans="3:7" ht="28.5" customHeight="1" thickBot="1" x14ac:dyDescent="0.3"/>
    <row r="25" spans="3:7" ht="42" x14ac:dyDescent="0.25">
      <c r="D25" s="137" t="s">
        <v>561</v>
      </c>
      <c r="E25" s="138" t="s">
        <v>567</v>
      </c>
      <c r="F25" s="139" t="s">
        <v>107</v>
      </c>
      <c r="G25" s="279" t="s">
        <v>1065</v>
      </c>
    </row>
    <row r="26" spans="3:7" x14ac:dyDescent="0.25">
      <c r="C26" s="109" t="s">
        <v>679</v>
      </c>
      <c r="D26" s="165"/>
      <c r="E26" s="166"/>
      <c r="F26" s="167"/>
      <c r="G26" s="168"/>
    </row>
    <row r="27" spans="3:7" x14ac:dyDescent="0.25">
      <c r="C27" s="109" t="s">
        <v>680</v>
      </c>
      <c r="D27" s="165"/>
      <c r="E27" s="166"/>
      <c r="F27" s="167"/>
      <c r="G27" s="168"/>
    </row>
    <row r="28" spans="3:7" x14ac:dyDescent="0.25">
      <c r="C28" s="109" t="s">
        <v>681</v>
      </c>
      <c r="D28" s="165"/>
      <c r="E28" s="166"/>
      <c r="F28" s="167"/>
      <c r="G28" s="168"/>
    </row>
    <row r="29" spans="3:7" x14ac:dyDescent="0.25">
      <c r="C29" s="109" t="s">
        <v>682</v>
      </c>
      <c r="D29" s="165"/>
      <c r="E29" s="166"/>
      <c r="F29" s="167"/>
      <c r="G29" s="168"/>
    </row>
    <row r="30" spans="3:7" x14ac:dyDescent="0.25">
      <c r="C30" s="109" t="s">
        <v>683</v>
      </c>
      <c r="D30" s="165"/>
      <c r="E30" s="166"/>
      <c r="F30" s="167"/>
      <c r="G30" s="168"/>
    </row>
    <row r="31" spans="3:7" x14ac:dyDescent="0.25">
      <c r="C31" s="109" t="s">
        <v>684</v>
      </c>
      <c r="D31" s="165"/>
      <c r="E31" s="166"/>
      <c r="F31" s="167"/>
      <c r="G31" s="168"/>
    </row>
    <row r="32" spans="3:7" x14ac:dyDescent="0.25">
      <c r="C32" s="109" t="s">
        <v>685</v>
      </c>
      <c r="D32" s="165"/>
      <c r="E32" s="166"/>
      <c r="F32" s="167"/>
      <c r="G32" s="168"/>
    </row>
    <row r="33" spans="3:7" x14ac:dyDescent="0.25">
      <c r="C33" s="109" t="s">
        <v>686</v>
      </c>
      <c r="D33" s="165"/>
      <c r="E33" s="166"/>
      <c r="F33" s="167"/>
      <c r="G33" s="168"/>
    </row>
    <row r="34" spans="3:7" x14ac:dyDescent="0.25">
      <c r="C34" s="109" t="s">
        <v>687</v>
      </c>
      <c r="D34" s="165"/>
      <c r="E34" s="166"/>
      <c r="F34" s="167"/>
      <c r="G34" s="168"/>
    </row>
    <row r="35" spans="3:7" x14ac:dyDescent="0.25">
      <c r="C35" s="109" t="s">
        <v>688</v>
      </c>
      <c r="D35" s="165"/>
      <c r="E35" s="166"/>
      <c r="F35" s="167"/>
      <c r="G35" s="168"/>
    </row>
    <row r="36" spans="3:7" x14ac:dyDescent="0.25">
      <c r="C36" s="109" t="s">
        <v>689</v>
      </c>
      <c r="D36" s="165"/>
      <c r="E36" s="166"/>
      <c r="F36" s="167"/>
      <c r="G36" s="168"/>
    </row>
    <row r="37" spans="3:7" x14ac:dyDescent="0.25">
      <c r="C37" s="109" t="s">
        <v>690</v>
      </c>
      <c r="D37" s="165"/>
      <c r="E37" s="166"/>
      <c r="F37" s="167"/>
      <c r="G37" s="168"/>
    </row>
    <row r="38" spans="3:7" x14ac:dyDescent="0.25">
      <c r="C38" s="109" t="s">
        <v>691</v>
      </c>
      <c r="D38" s="165"/>
      <c r="E38" s="166"/>
      <c r="F38" s="167"/>
      <c r="G38" s="168"/>
    </row>
    <row r="39" spans="3:7" x14ac:dyDescent="0.25">
      <c r="C39" s="109" t="s">
        <v>692</v>
      </c>
      <c r="D39" s="165"/>
      <c r="E39" s="166"/>
      <c r="F39" s="167"/>
      <c r="G39" s="168"/>
    </row>
    <row r="40" spans="3:7" x14ac:dyDescent="0.25">
      <c r="C40" s="109" t="s">
        <v>693</v>
      </c>
      <c r="D40" s="165"/>
      <c r="E40" s="166"/>
      <c r="F40" s="167"/>
      <c r="G40" s="168"/>
    </row>
    <row r="41" spans="3:7" ht="15.75" thickBot="1" x14ac:dyDescent="0.3">
      <c r="C41" s="109"/>
      <c r="D41" s="140"/>
      <c r="E41" s="141"/>
      <c r="F41" s="142"/>
      <c r="G41" s="143">
        <f>SUM(_batch03)</f>
        <v>0</v>
      </c>
    </row>
    <row r="46" spans="3:7" ht="30" customHeight="1" thickBot="1" x14ac:dyDescent="0.3"/>
    <row r="47" spans="3:7" ht="42" x14ac:dyDescent="0.25">
      <c r="D47" s="137" t="s">
        <v>561</v>
      </c>
      <c r="E47" s="138" t="s">
        <v>567</v>
      </c>
      <c r="F47" s="139" t="s">
        <v>107</v>
      </c>
      <c r="G47" s="279" t="s">
        <v>1065</v>
      </c>
    </row>
    <row r="48" spans="3:7" x14ac:dyDescent="0.25">
      <c r="C48" s="109" t="s">
        <v>694</v>
      </c>
      <c r="D48" s="165"/>
      <c r="E48" s="166"/>
      <c r="F48" s="167"/>
      <c r="G48" s="168"/>
    </row>
    <row r="49" spans="3:7" x14ac:dyDescent="0.25">
      <c r="C49" s="109" t="s">
        <v>695</v>
      </c>
      <c r="D49" s="165"/>
      <c r="E49" s="166"/>
      <c r="F49" s="167"/>
      <c r="G49" s="168"/>
    </row>
    <row r="50" spans="3:7" x14ac:dyDescent="0.25">
      <c r="C50" s="109" t="s">
        <v>696</v>
      </c>
      <c r="D50" s="165"/>
      <c r="E50" s="166"/>
      <c r="F50" s="167"/>
      <c r="G50" s="168"/>
    </row>
    <row r="51" spans="3:7" x14ac:dyDescent="0.25">
      <c r="C51" s="109" t="s">
        <v>697</v>
      </c>
      <c r="D51" s="165"/>
      <c r="E51" s="166"/>
      <c r="F51" s="167"/>
      <c r="G51" s="168"/>
    </row>
    <row r="52" spans="3:7" x14ac:dyDescent="0.25">
      <c r="C52" s="109" t="s">
        <v>698</v>
      </c>
      <c r="D52" s="165"/>
      <c r="E52" s="166"/>
      <c r="F52" s="167"/>
      <c r="G52" s="168"/>
    </row>
    <row r="53" spans="3:7" x14ac:dyDescent="0.25">
      <c r="C53" s="109" t="s">
        <v>699</v>
      </c>
      <c r="D53" s="165"/>
      <c r="E53" s="166"/>
      <c r="F53" s="167"/>
      <c r="G53" s="168"/>
    </row>
    <row r="54" spans="3:7" x14ac:dyDescent="0.25">
      <c r="C54" s="109" t="s">
        <v>700</v>
      </c>
      <c r="D54" s="165"/>
      <c r="E54" s="166"/>
      <c r="F54" s="167"/>
      <c r="G54" s="168"/>
    </row>
    <row r="55" spans="3:7" x14ac:dyDescent="0.25">
      <c r="C55" s="109" t="s">
        <v>701</v>
      </c>
      <c r="D55" s="165"/>
      <c r="E55" s="166"/>
      <c r="F55" s="167"/>
      <c r="G55" s="168"/>
    </row>
    <row r="56" spans="3:7" x14ac:dyDescent="0.25">
      <c r="C56" s="109" t="s">
        <v>702</v>
      </c>
      <c r="D56" s="165"/>
      <c r="E56" s="166"/>
      <c r="F56" s="167"/>
      <c r="G56" s="168"/>
    </row>
    <row r="57" spans="3:7" x14ac:dyDescent="0.25">
      <c r="C57" s="109" t="s">
        <v>703</v>
      </c>
      <c r="D57" s="165"/>
      <c r="E57" s="166"/>
      <c r="F57" s="167"/>
      <c r="G57" s="168"/>
    </row>
    <row r="58" spans="3:7" x14ac:dyDescent="0.25">
      <c r="C58" s="109" t="s">
        <v>704</v>
      </c>
      <c r="D58" s="165"/>
      <c r="E58" s="166"/>
      <c r="F58" s="167"/>
      <c r="G58" s="168"/>
    </row>
    <row r="59" spans="3:7" x14ac:dyDescent="0.25">
      <c r="C59" s="109" t="s">
        <v>705</v>
      </c>
      <c r="D59" s="165"/>
      <c r="E59" s="166"/>
      <c r="F59" s="167"/>
      <c r="G59" s="168"/>
    </row>
    <row r="60" spans="3:7" x14ac:dyDescent="0.25">
      <c r="C60" s="109" t="s">
        <v>706</v>
      </c>
      <c r="D60" s="165"/>
      <c r="E60" s="166"/>
      <c r="F60" s="167"/>
      <c r="G60" s="168"/>
    </row>
    <row r="61" spans="3:7" x14ac:dyDescent="0.25">
      <c r="C61" s="109" t="s">
        <v>707</v>
      </c>
      <c r="D61" s="165"/>
      <c r="E61" s="166"/>
      <c r="F61" s="167"/>
      <c r="G61" s="168"/>
    </row>
    <row r="62" spans="3:7" x14ac:dyDescent="0.25">
      <c r="C62" s="109" t="s">
        <v>708</v>
      </c>
      <c r="D62" s="165"/>
      <c r="E62" s="166"/>
      <c r="F62" s="167"/>
      <c r="G62" s="168"/>
    </row>
    <row r="63" spans="3:7" ht="15.75" thickBot="1" x14ac:dyDescent="0.3">
      <c r="C63" s="109"/>
      <c r="D63" s="140"/>
      <c r="E63" s="141"/>
      <c r="F63" s="142"/>
      <c r="G63" s="143">
        <f>SUM(_batch04)</f>
        <v>0</v>
      </c>
    </row>
    <row r="68" spans="3:7" ht="33" customHeight="1" thickBot="1" x14ac:dyDescent="0.3"/>
    <row r="69" spans="3:7" ht="42" x14ac:dyDescent="0.25">
      <c r="D69" s="137" t="s">
        <v>561</v>
      </c>
      <c r="E69" s="138" t="s">
        <v>567</v>
      </c>
      <c r="F69" s="139" t="s">
        <v>107</v>
      </c>
      <c r="G69" s="279" t="s">
        <v>1065</v>
      </c>
    </row>
    <row r="70" spans="3:7" x14ac:dyDescent="0.25">
      <c r="C70" s="109" t="s">
        <v>709</v>
      </c>
      <c r="D70" s="165"/>
      <c r="E70" s="166"/>
      <c r="F70" s="167"/>
      <c r="G70" s="168"/>
    </row>
    <row r="71" spans="3:7" x14ac:dyDescent="0.25">
      <c r="C71" s="109" t="s">
        <v>710</v>
      </c>
      <c r="D71" s="165"/>
      <c r="E71" s="166"/>
      <c r="F71" s="167"/>
      <c r="G71" s="168"/>
    </row>
    <row r="72" spans="3:7" x14ac:dyDescent="0.25">
      <c r="C72" s="109" t="s">
        <v>711</v>
      </c>
      <c r="D72" s="165"/>
      <c r="E72" s="166"/>
      <c r="F72" s="167"/>
      <c r="G72" s="168"/>
    </row>
    <row r="73" spans="3:7" x14ac:dyDescent="0.25">
      <c r="C73" s="109" t="s">
        <v>712</v>
      </c>
      <c r="D73" s="165"/>
      <c r="E73" s="166"/>
      <c r="F73" s="167"/>
      <c r="G73" s="168"/>
    </row>
    <row r="74" spans="3:7" x14ac:dyDescent="0.25">
      <c r="C74" s="109" t="s">
        <v>713</v>
      </c>
      <c r="D74" s="165"/>
      <c r="E74" s="166"/>
      <c r="F74" s="167"/>
      <c r="G74" s="168"/>
    </row>
    <row r="75" spans="3:7" x14ac:dyDescent="0.25">
      <c r="C75" s="109" t="s">
        <v>714</v>
      </c>
      <c r="D75" s="165"/>
      <c r="E75" s="166"/>
      <c r="F75" s="167"/>
      <c r="G75" s="168"/>
    </row>
    <row r="76" spans="3:7" x14ac:dyDescent="0.25">
      <c r="C76" s="109" t="s">
        <v>715</v>
      </c>
      <c r="D76" s="165"/>
      <c r="E76" s="166"/>
      <c r="F76" s="167"/>
      <c r="G76" s="168"/>
    </row>
    <row r="77" spans="3:7" x14ac:dyDescent="0.25">
      <c r="C77" s="109" t="s">
        <v>716</v>
      </c>
      <c r="D77" s="165"/>
      <c r="E77" s="166"/>
      <c r="F77" s="167"/>
      <c r="G77" s="168"/>
    </row>
    <row r="78" spans="3:7" x14ac:dyDescent="0.25">
      <c r="C78" s="109" t="s">
        <v>717</v>
      </c>
      <c r="D78" s="165"/>
      <c r="E78" s="166"/>
      <c r="F78" s="167"/>
      <c r="G78" s="168"/>
    </row>
    <row r="79" spans="3:7" x14ac:dyDescent="0.25">
      <c r="C79" s="109" t="s">
        <v>718</v>
      </c>
      <c r="D79" s="165"/>
      <c r="E79" s="166"/>
      <c r="F79" s="167"/>
      <c r="G79" s="168"/>
    </row>
    <row r="80" spans="3:7" x14ac:dyDescent="0.25">
      <c r="C80" s="109" t="s">
        <v>719</v>
      </c>
      <c r="D80" s="165"/>
      <c r="E80" s="166"/>
      <c r="F80" s="167"/>
      <c r="G80" s="168"/>
    </row>
    <row r="81" spans="3:7" x14ac:dyDescent="0.25">
      <c r="C81" s="109" t="s">
        <v>720</v>
      </c>
      <c r="D81" s="165"/>
      <c r="E81" s="166"/>
      <c r="F81" s="167"/>
      <c r="G81" s="168"/>
    </row>
    <row r="82" spans="3:7" x14ac:dyDescent="0.25">
      <c r="C82" s="109" t="s">
        <v>721</v>
      </c>
      <c r="D82" s="165"/>
      <c r="E82" s="166"/>
      <c r="F82" s="167"/>
      <c r="G82" s="168"/>
    </row>
    <row r="83" spans="3:7" x14ac:dyDescent="0.25">
      <c r="C83" s="109" t="s">
        <v>722</v>
      </c>
      <c r="D83" s="165"/>
      <c r="E83" s="166"/>
      <c r="F83" s="167"/>
      <c r="G83" s="168"/>
    </row>
    <row r="84" spans="3:7" x14ac:dyDescent="0.25">
      <c r="C84" s="109" t="s">
        <v>723</v>
      </c>
      <c r="D84" s="165"/>
      <c r="E84" s="166"/>
      <c r="F84" s="167"/>
      <c r="G84" s="168"/>
    </row>
    <row r="85" spans="3:7" ht="15.75" thickBot="1" x14ac:dyDescent="0.3">
      <c r="C85" s="109"/>
      <c r="D85" s="140"/>
      <c r="E85" s="141"/>
      <c r="F85" s="142"/>
      <c r="G85" s="143">
        <f>SUM(_batch05)</f>
        <v>0</v>
      </c>
    </row>
    <row r="90" spans="3:7" ht="28.5" customHeight="1" thickBot="1" x14ac:dyDescent="0.3"/>
    <row r="91" spans="3:7" ht="42" x14ac:dyDescent="0.25">
      <c r="D91" s="137" t="s">
        <v>561</v>
      </c>
      <c r="E91" s="138" t="s">
        <v>567</v>
      </c>
      <c r="F91" s="139" t="s">
        <v>107</v>
      </c>
      <c r="G91" s="279" t="s">
        <v>1065</v>
      </c>
    </row>
    <row r="92" spans="3:7" x14ac:dyDescent="0.25">
      <c r="C92" s="109" t="s">
        <v>724</v>
      </c>
      <c r="D92" s="165"/>
      <c r="E92" s="166"/>
      <c r="F92" s="167"/>
      <c r="G92" s="168"/>
    </row>
    <row r="93" spans="3:7" x14ac:dyDescent="0.25">
      <c r="C93" s="109" t="s">
        <v>725</v>
      </c>
      <c r="D93" s="165"/>
      <c r="E93" s="166"/>
      <c r="F93" s="167"/>
      <c r="G93" s="168"/>
    </row>
    <row r="94" spans="3:7" x14ac:dyDescent="0.25">
      <c r="C94" s="109" t="s">
        <v>726</v>
      </c>
      <c r="D94" s="165"/>
      <c r="E94" s="166"/>
      <c r="F94" s="167"/>
      <c r="G94" s="168"/>
    </row>
    <row r="95" spans="3:7" x14ac:dyDescent="0.25">
      <c r="C95" s="109" t="s">
        <v>727</v>
      </c>
      <c r="D95" s="165"/>
      <c r="E95" s="166"/>
      <c r="F95" s="167"/>
      <c r="G95" s="168"/>
    </row>
    <row r="96" spans="3:7" x14ac:dyDescent="0.25">
      <c r="C96" s="109" t="s">
        <v>728</v>
      </c>
      <c r="D96" s="165"/>
      <c r="E96" s="166"/>
      <c r="F96" s="167"/>
      <c r="G96" s="168"/>
    </row>
    <row r="97" spans="3:7" x14ac:dyDescent="0.25">
      <c r="C97" s="109" t="s">
        <v>729</v>
      </c>
      <c r="D97" s="165"/>
      <c r="E97" s="166"/>
      <c r="F97" s="167"/>
      <c r="G97" s="168"/>
    </row>
    <row r="98" spans="3:7" x14ac:dyDescent="0.25">
      <c r="C98" s="109" t="s">
        <v>730</v>
      </c>
      <c r="D98" s="165"/>
      <c r="E98" s="166"/>
      <c r="F98" s="167"/>
      <c r="G98" s="168"/>
    </row>
    <row r="99" spans="3:7" x14ac:dyDescent="0.25">
      <c r="C99" s="109" t="s">
        <v>731</v>
      </c>
      <c r="D99" s="165"/>
      <c r="E99" s="166"/>
      <c r="F99" s="167"/>
      <c r="G99" s="168"/>
    </row>
    <row r="100" spans="3:7" x14ac:dyDescent="0.25">
      <c r="C100" s="109" t="s">
        <v>732</v>
      </c>
      <c r="D100" s="165"/>
      <c r="E100" s="166"/>
      <c r="F100" s="167"/>
      <c r="G100" s="168"/>
    </row>
    <row r="101" spans="3:7" x14ac:dyDescent="0.25">
      <c r="C101" s="109" t="s">
        <v>733</v>
      </c>
      <c r="D101" s="165"/>
      <c r="E101" s="166"/>
      <c r="F101" s="167"/>
      <c r="G101" s="168"/>
    </row>
    <row r="102" spans="3:7" x14ac:dyDescent="0.25">
      <c r="C102" s="109" t="s">
        <v>734</v>
      </c>
      <c r="D102" s="165"/>
      <c r="E102" s="166"/>
      <c r="F102" s="167"/>
      <c r="G102" s="168"/>
    </row>
    <row r="103" spans="3:7" x14ac:dyDescent="0.25">
      <c r="C103" s="109" t="s">
        <v>735</v>
      </c>
      <c r="D103" s="165"/>
      <c r="E103" s="166"/>
      <c r="F103" s="167"/>
      <c r="G103" s="168"/>
    </row>
    <row r="104" spans="3:7" x14ac:dyDescent="0.25">
      <c r="C104" s="109" t="s">
        <v>736</v>
      </c>
      <c r="D104" s="165"/>
      <c r="E104" s="166"/>
      <c r="F104" s="167"/>
      <c r="G104" s="168"/>
    </row>
    <row r="105" spans="3:7" x14ac:dyDescent="0.25">
      <c r="C105" s="109" t="s">
        <v>737</v>
      </c>
      <c r="D105" s="165"/>
      <c r="E105" s="166"/>
      <c r="F105" s="167"/>
      <c r="G105" s="168"/>
    </row>
    <row r="106" spans="3:7" x14ac:dyDescent="0.25">
      <c r="C106" s="109" t="s">
        <v>738</v>
      </c>
      <c r="D106" s="165"/>
      <c r="E106" s="166"/>
      <c r="F106" s="167"/>
      <c r="G106" s="168"/>
    </row>
    <row r="107" spans="3:7" ht="15.75" thickBot="1" x14ac:dyDescent="0.3">
      <c r="C107" s="109"/>
      <c r="D107" s="140"/>
      <c r="E107" s="141"/>
      <c r="F107" s="142"/>
      <c r="G107" s="143">
        <f>SUM(_batch06)</f>
        <v>0</v>
      </c>
    </row>
    <row r="112" spans="3:7" ht="34.5" customHeight="1" thickBot="1" x14ac:dyDescent="0.3"/>
    <row r="113" spans="3:7" ht="42" x14ac:dyDescent="0.25">
      <c r="D113" s="137" t="s">
        <v>561</v>
      </c>
      <c r="E113" s="138" t="s">
        <v>567</v>
      </c>
      <c r="F113" s="139" t="s">
        <v>107</v>
      </c>
      <c r="G113" s="279" t="s">
        <v>1065</v>
      </c>
    </row>
    <row r="114" spans="3:7" x14ac:dyDescent="0.25">
      <c r="C114" s="109" t="s">
        <v>739</v>
      </c>
      <c r="D114" s="165"/>
      <c r="E114" s="166"/>
      <c r="F114" s="167"/>
      <c r="G114" s="168"/>
    </row>
    <row r="115" spans="3:7" x14ac:dyDescent="0.25">
      <c r="C115" s="109" t="s">
        <v>740</v>
      </c>
      <c r="D115" s="165"/>
      <c r="E115" s="166"/>
      <c r="F115" s="167"/>
      <c r="G115" s="168"/>
    </row>
    <row r="116" spans="3:7" x14ac:dyDescent="0.25">
      <c r="C116" s="109" t="s">
        <v>741</v>
      </c>
      <c r="D116" s="165"/>
      <c r="E116" s="166"/>
      <c r="F116" s="167"/>
      <c r="G116" s="168"/>
    </row>
    <row r="117" spans="3:7" x14ac:dyDescent="0.25">
      <c r="C117" s="109" t="s">
        <v>742</v>
      </c>
      <c r="D117" s="165"/>
      <c r="E117" s="166"/>
      <c r="F117" s="167"/>
      <c r="G117" s="168"/>
    </row>
    <row r="118" spans="3:7" x14ac:dyDescent="0.25">
      <c r="C118" s="109" t="s">
        <v>743</v>
      </c>
      <c r="D118" s="165"/>
      <c r="E118" s="166"/>
      <c r="F118" s="167"/>
      <c r="G118" s="168"/>
    </row>
    <row r="119" spans="3:7" x14ac:dyDescent="0.25">
      <c r="C119" s="109" t="s">
        <v>744</v>
      </c>
      <c r="D119" s="165"/>
      <c r="E119" s="166"/>
      <c r="F119" s="167"/>
      <c r="G119" s="168"/>
    </row>
    <row r="120" spans="3:7" x14ac:dyDescent="0.25">
      <c r="C120" s="109" t="s">
        <v>745</v>
      </c>
      <c r="D120" s="165"/>
      <c r="E120" s="166"/>
      <c r="F120" s="167"/>
      <c r="G120" s="168"/>
    </row>
    <row r="121" spans="3:7" x14ac:dyDescent="0.25">
      <c r="C121" s="109" t="s">
        <v>746</v>
      </c>
      <c r="D121" s="165"/>
      <c r="E121" s="166"/>
      <c r="F121" s="167"/>
      <c r="G121" s="168"/>
    </row>
    <row r="122" spans="3:7" x14ac:dyDescent="0.25">
      <c r="C122" s="109" t="s">
        <v>747</v>
      </c>
      <c r="D122" s="165"/>
      <c r="E122" s="166"/>
      <c r="F122" s="167"/>
      <c r="G122" s="168"/>
    </row>
    <row r="123" spans="3:7" x14ac:dyDescent="0.25">
      <c r="C123" s="109" t="s">
        <v>748</v>
      </c>
      <c r="D123" s="165"/>
      <c r="E123" s="166"/>
      <c r="F123" s="167"/>
      <c r="G123" s="168"/>
    </row>
    <row r="124" spans="3:7" x14ac:dyDescent="0.25">
      <c r="C124" s="109" t="s">
        <v>749</v>
      </c>
      <c r="D124" s="165"/>
      <c r="E124" s="166"/>
      <c r="F124" s="167"/>
      <c r="G124" s="168"/>
    </row>
    <row r="125" spans="3:7" x14ac:dyDescent="0.25">
      <c r="C125" s="109" t="s">
        <v>750</v>
      </c>
      <c r="D125" s="165"/>
      <c r="E125" s="166"/>
      <c r="F125" s="167"/>
      <c r="G125" s="168"/>
    </row>
    <row r="126" spans="3:7" x14ac:dyDescent="0.25">
      <c r="C126" s="109" t="s">
        <v>751</v>
      </c>
      <c r="D126" s="165"/>
      <c r="E126" s="166"/>
      <c r="F126" s="167"/>
      <c r="G126" s="168"/>
    </row>
    <row r="127" spans="3:7" x14ac:dyDescent="0.25">
      <c r="C127" s="109" t="s">
        <v>752</v>
      </c>
      <c r="D127" s="165"/>
      <c r="E127" s="166"/>
      <c r="F127" s="167"/>
      <c r="G127" s="168"/>
    </row>
    <row r="128" spans="3:7" x14ac:dyDescent="0.25">
      <c r="C128" s="109" t="s">
        <v>753</v>
      </c>
      <c r="D128" s="165"/>
      <c r="E128" s="166"/>
      <c r="F128" s="167"/>
      <c r="G128" s="168"/>
    </row>
    <row r="129" spans="3:7" ht="15.75" thickBot="1" x14ac:dyDescent="0.3">
      <c r="C129" s="109"/>
      <c r="D129" s="140"/>
      <c r="E129" s="141"/>
      <c r="F129" s="142"/>
      <c r="G129" s="143">
        <f>SUM(_batch07)</f>
        <v>0</v>
      </c>
    </row>
    <row r="134" spans="3:7" ht="30.75" customHeight="1" thickBot="1" x14ac:dyDescent="0.3"/>
    <row r="135" spans="3:7" ht="42" x14ac:dyDescent="0.25">
      <c r="D135" s="137" t="s">
        <v>561</v>
      </c>
      <c r="E135" s="138" t="s">
        <v>567</v>
      </c>
      <c r="F135" s="139" t="s">
        <v>107</v>
      </c>
      <c r="G135" s="279" t="s">
        <v>1065</v>
      </c>
    </row>
    <row r="136" spans="3:7" x14ac:dyDescent="0.25">
      <c r="C136" s="109" t="s">
        <v>754</v>
      </c>
      <c r="D136" s="165"/>
      <c r="E136" s="166"/>
      <c r="F136" s="167"/>
      <c r="G136" s="168"/>
    </row>
    <row r="137" spans="3:7" x14ac:dyDescent="0.25">
      <c r="C137" s="109" t="s">
        <v>755</v>
      </c>
      <c r="D137" s="165"/>
      <c r="E137" s="166"/>
      <c r="F137" s="167"/>
      <c r="G137" s="168"/>
    </row>
    <row r="138" spans="3:7" x14ac:dyDescent="0.25">
      <c r="C138" s="109" t="s">
        <v>756</v>
      </c>
      <c r="D138" s="165"/>
      <c r="E138" s="166"/>
      <c r="F138" s="167"/>
      <c r="G138" s="168"/>
    </row>
    <row r="139" spans="3:7" x14ac:dyDescent="0.25">
      <c r="C139" s="109" t="s">
        <v>757</v>
      </c>
      <c r="D139" s="165"/>
      <c r="E139" s="166"/>
      <c r="F139" s="167"/>
      <c r="G139" s="168"/>
    </row>
    <row r="140" spans="3:7" x14ac:dyDescent="0.25">
      <c r="C140" s="109" t="s">
        <v>758</v>
      </c>
      <c r="D140" s="165"/>
      <c r="E140" s="166"/>
      <c r="F140" s="167"/>
      <c r="G140" s="168"/>
    </row>
    <row r="141" spans="3:7" x14ac:dyDescent="0.25">
      <c r="C141" s="109" t="s">
        <v>759</v>
      </c>
      <c r="D141" s="165"/>
      <c r="E141" s="166"/>
      <c r="F141" s="167"/>
      <c r="G141" s="168"/>
    </row>
    <row r="142" spans="3:7" x14ac:dyDescent="0.25">
      <c r="C142" s="109" t="s">
        <v>760</v>
      </c>
      <c r="D142" s="165"/>
      <c r="E142" s="166"/>
      <c r="F142" s="167"/>
      <c r="G142" s="168"/>
    </row>
    <row r="143" spans="3:7" x14ac:dyDescent="0.25">
      <c r="C143" s="109" t="s">
        <v>761</v>
      </c>
      <c r="D143" s="165"/>
      <c r="E143" s="166"/>
      <c r="F143" s="167"/>
      <c r="G143" s="168"/>
    </row>
    <row r="144" spans="3:7" x14ac:dyDescent="0.25">
      <c r="C144" s="109" t="s">
        <v>762</v>
      </c>
      <c r="D144" s="165"/>
      <c r="E144" s="166"/>
      <c r="F144" s="167"/>
      <c r="G144" s="168"/>
    </row>
    <row r="145" spans="3:7" x14ac:dyDescent="0.25">
      <c r="C145" s="109" t="s">
        <v>763</v>
      </c>
      <c r="D145" s="165"/>
      <c r="E145" s="166"/>
      <c r="F145" s="167"/>
      <c r="G145" s="168"/>
    </row>
    <row r="146" spans="3:7" x14ac:dyDescent="0.25">
      <c r="C146" s="109" t="s">
        <v>764</v>
      </c>
      <c r="D146" s="165"/>
      <c r="E146" s="166"/>
      <c r="F146" s="167"/>
      <c r="G146" s="168"/>
    </row>
    <row r="147" spans="3:7" x14ac:dyDescent="0.25">
      <c r="C147" s="109" t="s">
        <v>765</v>
      </c>
      <c r="D147" s="165"/>
      <c r="E147" s="166"/>
      <c r="F147" s="167"/>
      <c r="G147" s="168"/>
    </row>
    <row r="148" spans="3:7" x14ac:dyDescent="0.25">
      <c r="C148" s="109" t="s">
        <v>766</v>
      </c>
      <c r="D148" s="165"/>
      <c r="E148" s="166"/>
      <c r="F148" s="167"/>
      <c r="G148" s="168"/>
    </row>
    <row r="149" spans="3:7" x14ac:dyDescent="0.25">
      <c r="C149" s="109" t="s">
        <v>767</v>
      </c>
      <c r="D149" s="165"/>
      <c r="E149" s="166"/>
      <c r="F149" s="167"/>
      <c r="G149" s="168"/>
    </row>
    <row r="150" spans="3:7" x14ac:dyDescent="0.25">
      <c r="C150" s="109" t="s">
        <v>768</v>
      </c>
      <c r="D150" s="165"/>
      <c r="E150" s="166"/>
      <c r="F150" s="167"/>
      <c r="G150" s="168"/>
    </row>
    <row r="151" spans="3:7" ht="15.75" thickBot="1" x14ac:dyDescent="0.3">
      <c r="C151" s="109"/>
      <c r="D151" s="140"/>
      <c r="E151" s="141"/>
      <c r="F151" s="142"/>
      <c r="G151" s="143">
        <f>SUM(_batch08)</f>
        <v>0</v>
      </c>
    </row>
    <row r="156" spans="3:7" ht="30.75" customHeight="1" thickBot="1" x14ac:dyDescent="0.3"/>
    <row r="157" spans="3:7" ht="42" x14ac:dyDescent="0.25">
      <c r="D157" s="137" t="s">
        <v>561</v>
      </c>
      <c r="E157" s="138" t="s">
        <v>567</v>
      </c>
      <c r="F157" s="139" t="s">
        <v>107</v>
      </c>
      <c r="G157" s="279" t="s">
        <v>1065</v>
      </c>
    </row>
    <row r="158" spans="3:7" x14ac:dyDescent="0.25">
      <c r="C158" s="109" t="s">
        <v>769</v>
      </c>
      <c r="D158" s="165"/>
      <c r="E158" s="166"/>
      <c r="F158" s="167"/>
      <c r="G158" s="168"/>
    </row>
    <row r="159" spans="3:7" x14ac:dyDescent="0.25">
      <c r="C159" s="109" t="s">
        <v>770</v>
      </c>
      <c r="D159" s="165"/>
      <c r="E159" s="166"/>
      <c r="F159" s="167"/>
      <c r="G159" s="168"/>
    </row>
    <row r="160" spans="3:7" x14ac:dyDescent="0.25">
      <c r="C160" s="109" t="s">
        <v>771</v>
      </c>
      <c r="D160" s="165"/>
      <c r="E160" s="166"/>
      <c r="F160" s="167"/>
      <c r="G160" s="168"/>
    </row>
    <row r="161" spans="3:7" x14ac:dyDescent="0.25">
      <c r="C161" s="109" t="s">
        <v>772</v>
      </c>
      <c r="D161" s="165"/>
      <c r="E161" s="166"/>
      <c r="F161" s="167"/>
      <c r="G161" s="168"/>
    </row>
    <row r="162" spans="3:7" x14ac:dyDescent="0.25">
      <c r="C162" s="109" t="s">
        <v>773</v>
      </c>
      <c r="D162" s="165"/>
      <c r="E162" s="166"/>
      <c r="F162" s="167"/>
      <c r="G162" s="168"/>
    </row>
    <row r="163" spans="3:7" x14ac:dyDescent="0.25">
      <c r="C163" s="109" t="s">
        <v>774</v>
      </c>
      <c r="D163" s="165"/>
      <c r="E163" s="166"/>
      <c r="F163" s="167"/>
      <c r="G163" s="168"/>
    </row>
    <row r="164" spans="3:7" x14ac:dyDescent="0.25">
      <c r="C164" s="109" t="s">
        <v>775</v>
      </c>
      <c r="D164" s="165"/>
      <c r="E164" s="166"/>
      <c r="F164" s="167"/>
      <c r="G164" s="168"/>
    </row>
    <row r="165" spans="3:7" x14ac:dyDescent="0.25">
      <c r="C165" s="109" t="s">
        <v>776</v>
      </c>
      <c r="D165" s="165"/>
      <c r="E165" s="166"/>
      <c r="F165" s="167"/>
      <c r="G165" s="168"/>
    </row>
    <row r="166" spans="3:7" x14ac:dyDescent="0.25">
      <c r="C166" s="109" t="s">
        <v>777</v>
      </c>
      <c r="D166" s="165"/>
      <c r="E166" s="166"/>
      <c r="F166" s="167"/>
      <c r="G166" s="168"/>
    </row>
    <row r="167" spans="3:7" x14ac:dyDescent="0.25">
      <c r="C167" s="109" t="s">
        <v>778</v>
      </c>
      <c r="D167" s="165"/>
      <c r="E167" s="166"/>
      <c r="F167" s="167"/>
      <c r="G167" s="168"/>
    </row>
    <row r="168" spans="3:7" x14ac:dyDescent="0.25">
      <c r="C168" s="109" t="s">
        <v>779</v>
      </c>
      <c r="D168" s="165"/>
      <c r="E168" s="166"/>
      <c r="F168" s="167"/>
      <c r="G168" s="168"/>
    </row>
    <row r="169" spans="3:7" x14ac:dyDescent="0.25">
      <c r="C169" s="109" t="s">
        <v>780</v>
      </c>
      <c r="D169" s="165"/>
      <c r="E169" s="166"/>
      <c r="F169" s="167"/>
      <c r="G169" s="168"/>
    </row>
    <row r="170" spans="3:7" x14ac:dyDescent="0.25">
      <c r="C170" s="109" t="s">
        <v>781</v>
      </c>
      <c r="D170" s="165"/>
      <c r="E170" s="166"/>
      <c r="F170" s="167"/>
      <c r="G170" s="168"/>
    </row>
    <row r="171" spans="3:7" x14ac:dyDescent="0.25">
      <c r="C171" s="109" t="s">
        <v>782</v>
      </c>
      <c r="D171" s="165"/>
      <c r="E171" s="166"/>
      <c r="F171" s="167"/>
      <c r="G171" s="168"/>
    </row>
    <row r="172" spans="3:7" x14ac:dyDescent="0.25">
      <c r="C172" s="109" t="s">
        <v>783</v>
      </c>
      <c r="D172" s="165"/>
      <c r="E172" s="166"/>
      <c r="F172" s="167"/>
      <c r="G172" s="168"/>
    </row>
    <row r="173" spans="3:7" ht="15.75" thickBot="1" x14ac:dyDescent="0.3">
      <c r="C173" s="109"/>
      <c r="D173" s="140"/>
      <c r="E173" s="141"/>
      <c r="F173" s="142"/>
      <c r="G173" s="143">
        <f>SUM(_batch09)</f>
        <v>0</v>
      </c>
    </row>
    <row r="178" spans="3:7" ht="31.5" customHeight="1" thickBot="1" x14ac:dyDescent="0.3"/>
    <row r="179" spans="3:7" ht="42" x14ac:dyDescent="0.25">
      <c r="D179" s="137" t="s">
        <v>561</v>
      </c>
      <c r="E179" s="138" t="s">
        <v>567</v>
      </c>
      <c r="F179" s="139" t="s">
        <v>107</v>
      </c>
      <c r="G179" s="279" t="s">
        <v>1065</v>
      </c>
    </row>
    <row r="180" spans="3:7" x14ac:dyDescent="0.25">
      <c r="C180" s="109" t="s">
        <v>784</v>
      </c>
      <c r="D180" s="165"/>
      <c r="E180" s="166"/>
      <c r="F180" s="167"/>
      <c r="G180" s="168"/>
    </row>
    <row r="181" spans="3:7" x14ac:dyDescent="0.25">
      <c r="C181" s="109" t="s">
        <v>785</v>
      </c>
      <c r="D181" s="165"/>
      <c r="E181" s="166"/>
      <c r="F181" s="167"/>
      <c r="G181" s="168"/>
    </row>
    <row r="182" spans="3:7" x14ac:dyDescent="0.25">
      <c r="C182" s="109" t="s">
        <v>786</v>
      </c>
      <c r="D182" s="165"/>
      <c r="E182" s="166"/>
      <c r="F182" s="167"/>
      <c r="G182" s="168"/>
    </row>
    <row r="183" spans="3:7" x14ac:dyDescent="0.25">
      <c r="C183" s="109" t="s">
        <v>787</v>
      </c>
      <c r="D183" s="165"/>
      <c r="E183" s="166"/>
      <c r="F183" s="167"/>
      <c r="G183" s="168"/>
    </row>
    <row r="184" spans="3:7" x14ac:dyDescent="0.25">
      <c r="C184" s="109" t="s">
        <v>788</v>
      </c>
      <c r="D184" s="165"/>
      <c r="E184" s="166"/>
      <c r="F184" s="167"/>
      <c r="G184" s="168"/>
    </row>
    <row r="185" spans="3:7" x14ac:dyDescent="0.25">
      <c r="C185" s="109" t="s">
        <v>789</v>
      </c>
      <c r="D185" s="165"/>
      <c r="E185" s="166"/>
      <c r="F185" s="167"/>
      <c r="G185" s="168"/>
    </row>
    <row r="186" spans="3:7" x14ac:dyDescent="0.25">
      <c r="C186" s="109" t="s">
        <v>790</v>
      </c>
      <c r="D186" s="165"/>
      <c r="E186" s="166"/>
      <c r="F186" s="167"/>
      <c r="G186" s="168"/>
    </row>
    <row r="187" spans="3:7" x14ac:dyDescent="0.25">
      <c r="C187" s="109" t="s">
        <v>791</v>
      </c>
      <c r="D187" s="165"/>
      <c r="E187" s="166"/>
      <c r="F187" s="167"/>
      <c r="G187" s="168"/>
    </row>
    <row r="188" spans="3:7" x14ac:dyDescent="0.25">
      <c r="C188" s="109" t="s">
        <v>792</v>
      </c>
      <c r="D188" s="165"/>
      <c r="E188" s="166"/>
      <c r="F188" s="167"/>
      <c r="G188" s="168"/>
    </row>
    <row r="189" spans="3:7" x14ac:dyDescent="0.25">
      <c r="C189" s="109" t="s">
        <v>793</v>
      </c>
      <c r="D189" s="165"/>
      <c r="E189" s="166"/>
      <c r="F189" s="167"/>
      <c r="G189" s="168"/>
    </row>
    <row r="190" spans="3:7" x14ac:dyDescent="0.25">
      <c r="C190" s="109" t="s">
        <v>794</v>
      </c>
      <c r="D190" s="165"/>
      <c r="E190" s="166"/>
      <c r="F190" s="167"/>
      <c r="G190" s="168"/>
    </row>
    <row r="191" spans="3:7" x14ac:dyDescent="0.25">
      <c r="C191" s="109" t="s">
        <v>795</v>
      </c>
      <c r="D191" s="165"/>
      <c r="E191" s="166"/>
      <c r="F191" s="167"/>
      <c r="G191" s="168"/>
    </row>
    <row r="192" spans="3:7" x14ac:dyDescent="0.25">
      <c r="C192" s="109" t="s">
        <v>796</v>
      </c>
      <c r="D192" s="165"/>
      <c r="E192" s="166"/>
      <c r="F192" s="167"/>
      <c r="G192" s="168"/>
    </row>
    <row r="193" spans="3:7" x14ac:dyDescent="0.25">
      <c r="C193" s="109" t="s">
        <v>797</v>
      </c>
      <c r="D193" s="165"/>
      <c r="E193" s="166"/>
      <c r="F193" s="167"/>
      <c r="G193" s="168"/>
    </row>
    <row r="194" spans="3:7" x14ac:dyDescent="0.25">
      <c r="C194" s="109" t="s">
        <v>798</v>
      </c>
      <c r="D194" s="165"/>
      <c r="E194" s="166"/>
      <c r="F194" s="167"/>
      <c r="G194" s="168"/>
    </row>
    <row r="195" spans="3:7" ht="15.75" thickBot="1" x14ac:dyDescent="0.3">
      <c r="C195" s="109"/>
      <c r="D195" s="140"/>
      <c r="E195" s="141"/>
      <c r="F195" s="142"/>
      <c r="G195" s="143">
        <f>SUM(_batch10)</f>
        <v>0</v>
      </c>
    </row>
    <row r="200" spans="3:7" ht="27" customHeight="1" thickBot="1" x14ac:dyDescent="0.3"/>
    <row r="201" spans="3:7" ht="42" x14ac:dyDescent="0.25">
      <c r="D201" s="137" t="s">
        <v>561</v>
      </c>
      <c r="E201" s="138" t="s">
        <v>567</v>
      </c>
      <c r="F201" s="139" t="s">
        <v>107</v>
      </c>
      <c r="G201" s="279" t="s">
        <v>1065</v>
      </c>
    </row>
    <row r="202" spans="3:7" x14ac:dyDescent="0.25">
      <c r="C202" s="109" t="s">
        <v>799</v>
      </c>
      <c r="D202" s="165"/>
      <c r="E202" s="166"/>
      <c r="F202" s="167"/>
      <c r="G202" s="168"/>
    </row>
    <row r="203" spans="3:7" x14ac:dyDescent="0.25">
      <c r="C203" s="109" t="s">
        <v>800</v>
      </c>
      <c r="D203" s="165"/>
      <c r="E203" s="166"/>
      <c r="F203" s="167"/>
      <c r="G203" s="168"/>
    </row>
    <row r="204" spans="3:7" x14ac:dyDescent="0.25">
      <c r="C204" s="109" t="s">
        <v>801</v>
      </c>
      <c r="D204" s="165"/>
      <c r="E204" s="166"/>
      <c r="F204" s="167"/>
      <c r="G204" s="168"/>
    </row>
    <row r="205" spans="3:7" x14ac:dyDescent="0.25">
      <c r="C205" s="109" t="s">
        <v>802</v>
      </c>
      <c r="D205" s="165"/>
      <c r="E205" s="166"/>
      <c r="F205" s="167"/>
      <c r="G205" s="168"/>
    </row>
    <row r="206" spans="3:7" x14ac:dyDescent="0.25">
      <c r="C206" s="109" t="s">
        <v>803</v>
      </c>
      <c r="D206" s="165"/>
      <c r="E206" s="166"/>
      <c r="F206" s="167"/>
      <c r="G206" s="168"/>
    </row>
    <row r="207" spans="3:7" x14ac:dyDescent="0.25">
      <c r="C207" s="109" t="s">
        <v>804</v>
      </c>
      <c r="D207" s="165"/>
      <c r="E207" s="166"/>
      <c r="F207" s="167"/>
      <c r="G207" s="168"/>
    </row>
    <row r="208" spans="3:7" x14ac:dyDescent="0.25">
      <c r="C208" s="109" t="s">
        <v>805</v>
      </c>
      <c r="D208" s="165"/>
      <c r="E208" s="166"/>
      <c r="F208" s="167"/>
      <c r="G208" s="168"/>
    </row>
    <row r="209" spans="3:7" x14ac:dyDescent="0.25">
      <c r="C209" s="109" t="s">
        <v>806</v>
      </c>
      <c r="D209" s="165"/>
      <c r="E209" s="166"/>
      <c r="F209" s="167"/>
      <c r="G209" s="168"/>
    </row>
    <row r="210" spans="3:7" x14ac:dyDescent="0.25">
      <c r="C210" s="109" t="s">
        <v>807</v>
      </c>
      <c r="D210" s="165"/>
      <c r="E210" s="166"/>
      <c r="F210" s="167"/>
      <c r="G210" s="168"/>
    </row>
    <row r="211" spans="3:7" x14ac:dyDescent="0.25">
      <c r="C211" s="109" t="s">
        <v>808</v>
      </c>
      <c r="D211" s="165"/>
      <c r="E211" s="166"/>
      <c r="F211" s="167"/>
      <c r="G211" s="168"/>
    </row>
    <row r="212" spans="3:7" x14ac:dyDescent="0.25">
      <c r="C212" s="109" t="s">
        <v>809</v>
      </c>
      <c r="D212" s="165"/>
      <c r="E212" s="166"/>
      <c r="F212" s="167"/>
      <c r="G212" s="168"/>
    </row>
    <row r="213" spans="3:7" x14ac:dyDescent="0.25">
      <c r="C213" s="109" t="s">
        <v>810</v>
      </c>
      <c r="D213" s="165"/>
      <c r="E213" s="166"/>
      <c r="F213" s="167"/>
      <c r="G213" s="168"/>
    </row>
    <row r="214" spans="3:7" x14ac:dyDescent="0.25">
      <c r="C214" s="109" t="s">
        <v>811</v>
      </c>
      <c r="D214" s="165"/>
      <c r="E214" s="166"/>
      <c r="F214" s="167"/>
      <c r="G214" s="168"/>
    </row>
    <row r="215" spans="3:7" x14ac:dyDescent="0.25">
      <c r="C215" s="109" t="s">
        <v>812</v>
      </c>
      <c r="D215" s="165"/>
      <c r="E215" s="166"/>
      <c r="F215" s="167"/>
      <c r="G215" s="168"/>
    </row>
    <row r="216" spans="3:7" x14ac:dyDescent="0.25">
      <c r="C216" s="109" t="s">
        <v>813</v>
      </c>
      <c r="D216" s="165"/>
      <c r="E216" s="166"/>
      <c r="F216" s="167"/>
      <c r="G216" s="168"/>
    </row>
    <row r="217" spans="3:7" ht="15.75" thickBot="1" x14ac:dyDescent="0.3">
      <c r="C217" s="109"/>
      <c r="D217" s="140"/>
      <c r="E217" s="141"/>
      <c r="F217" s="142"/>
      <c r="G217" s="143">
        <f>SUM(_batch11)</f>
        <v>0</v>
      </c>
    </row>
    <row r="222" spans="3:7" ht="27" customHeight="1" thickBot="1" x14ac:dyDescent="0.3"/>
    <row r="223" spans="3:7" ht="42" x14ac:dyDescent="0.25">
      <c r="D223" s="137" t="s">
        <v>561</v>
      </c>
      <c r="E223" s="138" t="s">
        <v>567</v>
      </c>
      <c r="F223" s="139" t="s">
        <v>107</v>
      </c>
      <c r="G223" s="279" t="s">
        <v>1065</v>
      </c>
    </row>
    <row r="224" spans="3:7" x14ac:dyDescent="0.25">
      <c r="C224" s="109" t="s">
        <v>814</v>
      </c>
      <c r="D224" s="165"/>
      <c r="E224" s="166"/>
      <c r="F224" s="167"/>
      <c r="G224" s="168"/>
    </row>
    <row r="225" spans="3:7" x14ac:dyDescent="0.25">
      <c r="C225" s="109" t="s">
        <v>815</v>
      </c>
      <c r="D225" s="165"/>
      <c r="E225" s="166"/>
      <c r="F225" s="167"/>
      <c r="G225" s="168"/>
    </row>
    <row r="226" spans="3:7" x14ac:dyDescent="0.25">
      <c r="C226" s="109" t="s">
        <v>816</v>
      </c>
      <c r="D226" s="165"/>
      <c r="E226" s="166"/>
      <c r="F226" s="167"/>
      <c r="G226" s="168"/>
    </row>
    <row r="227" spans="3:7" x14ac:dyDescent="0.25">
      <c r="C227" s="109" t="s">
        <v>817</v>
      </c>
      <c r="D227" s="165"/>
      <c r="E227" s="166"/>
      <c r="F227" s="167"/>
      <c r="G227" s="168"/>
    </row>
    <row r="228" spans="3:7" x14ac:dyDescent="0.25">
      <c r="C228" s="109" t="s">
        <v>818</v>
      </c>
      <c r="D228" s="165"/>
      <c r="E228" s="166"/>
      <c r="F228" s="167"/>
      <c r="G228" s="168"/>
    </row>
    <row r="229" spans="3:7" x14ac:dyDescent="0.25">
      <c r="C229" s="109" t="s">
        <v>819</v>
      </c>
      <c r="D229" s="165"/>
      <c r="E229" s="166"/>
      <c r="F229" s="167"/>
      <c r="G229" s="168"/>
    </row>
    <row r="230" spans="3:7" x14ac:dyDescent="0.25">
      <c r="C230" s="109" t="s">
        <v>820</v>
      </c>
      <c r="D230" s="165"/>
      <c r="E230" s="166"/>
      <c r="F230" s="167"/>
      <c r="G230" s="168"/>
    </row>
    <row r="231" spans="3:7" x14ac:dyDescent="0.25">
      <c r="C231" s="109" t="s">
        <v>821</v>
      </c>
      <c r="D231" s="165"/>
      <c r="E231" s="166"/>
      <c r="F231" s="167"/>
      <c r="G231" s="168"/>
    </row>
    <row r="232" spans="3:7" x14ac:dyDescent="0.25">
      <c r="C232" s="109" t="s">
        <v>822</v>
      </c>
      <c r="D232" s="165"/>
      <c r="E232" s="166"/>
      <c r="F232" s="167"/>
      <c r="G232" s="168"/>
    </row>
    <row r="233" spans="3:7" x14ac:dyDescent="0.25">
      <c r="C233" s="109" t="s">
        <v>823</v>
      </c>
      <c r="D233" s="165"/>
      <c r="E233" s="166"/>
      <c r="F233" s="167"/>
      <c r="G233" s="168"/>
    </row>
    <row r="234" spans="3:7" x14ac:dyDescent="0.25">
      <c r="C234" s="109" t="s">
        <v>824</v>
      </c>
      <c r="D234" s="165"/>
      <c r="E234" s="166"/>
      <c r="F234" s="167"/>
      <c r="G234" s="168"/>
    </row>
    <row r="235" spans="3:7" x14ac:dyDescent="0.25">
      <c r="C235" s="109" t="s">
        <v>825</v>
      </c>
      <c r="D235" s="165"/>
      <c r="E235" s="166"/>
      <c r="F235" s="167"/>
      <c r="G235" s="168"/>
    </row>
    <row r="236" spans="3:7" x14ac:dyDescent="0.25">
      <c r="C236" s="109" t="s">
        <v>826</v>
      </c>
      <c r="D236" s="165"/>
      <c r="E236" s="166"/>
      <c r="F236" s="167"/>
      <c r="G236" s="168"/>
    </row>
    <row r="237" spans="3:7" x14ac:dyDescent="0.25">
      <c r="C237" s="109" t="s">
        <v>827</v>
      </c>
      <c r="D237" s="165"/>
      <c r="E237" s="166"/>
      <c r="F237" s="167"/>
      <c r="G237" s="168"/>
    </row>
    <row r="238" spans="3:7" x14ac:dyDescent="0.25">
      <c r="C238" s="109" t="s">
        <v>828</v>
      </c>
      <c r="D238" s="165"/>
      <c r="E238" s="166"/>
      <c r="F238" s="167"/>
      <c r="G238" s="168"/>
    </row>
    <row r="239" spans="3:7" ht="15.75" thickBot="1" x14ac:dyDescent="0.3">
      <c r="C239" s="109"/>
      <c r="D239" s="140"/>
      <c r="E239" s="141"/>
      <c r="F239" s="142"/>
      <c r="G239" s="143">
        <f>SUM(_batch12)</f>
        <v>0</v>
      </c>
    </row>
    <row r="244" spans="3:7" ht="29.25" customHeight="1" thickBot="1" x14ac:dyDescent="0.3"/>
    <row r="245" spans="3:7" ht="42" x14ac:dyDescent="0.25">
      <c r="D245" s="137" t="s">
        <v>561</v>
      </c>
      <c r="E245" s="138" t="s">
        <v>567</v>
      </c>
      <c r="F245" s="139" t="s">
        <v>107</v>
      </c>
      <c r="G245" s="279" t="s">
        <v>1065</v>
      </c>
    </row>
    <row r="246" spans="3:7" x14ac:dyDescent="0.25">
      <c r="C246" s="109" t="s">
        <v>829</v>
      </c>
      <c r="D246" s="165"/>
      <c r="E246" s="166"/>
      <c r="F246" s="167"/>
      <c r="G246" s="168"/>
    </row>
    <row r="247" spans="3:7" x14ac:dyDescent="0.25">
      <c r="C247" s="109" t="s">
        <v>830</v>
      </c>
      <c r="D247" s="165"/>
      <c r="E247" s="166"/>
      <c r="F247" s="167"/>
      <c r="G247" s="168"/>
    </row>
    <row r="248" spans="3:7" x14ac:dyDescent="0.25">
      <c r="C248" s="109" t="s">
        <v>831</v>
      </c>
      <c r="D248" s="165"/>
      <c r="E248" s="166"/>
      <c r="F248" s="167"/>
      <c r="G248" s="168"/>
    </row>
    <row r="249" spans="3:7" x14ac:dyDescent="0.25">
      <c r="C249" s="109" t="s">
        <v>832</v>
      </c>
      <c r="D249" s="165"/>
      <c r="E249" s="166"/>
      <c r="F249" s="167"/>
      <c r="G249" s="168"/>
    </row>
    <row r="250" spans="3:7" x14ac:dyDescent="0.25">
      <c r="C250" s="109" t="s">
        <v>833</v>
      </c>
      <c r="D250" s="165"/>
      <c r="E250" s="166"/>
      <c r="F250" s="167"/>
      <c r="G250" s="168"/>
    </row>
    <row r="251" spans="3:7" x14ac:dyDescent="0.25">
      <c r="C251" s="109" t="s">
        <v>834</v>
      </c>
      <c r="D251" s="165"/>
      <c r="E251" s="166"/>
      <c r="F251" s="167"/>
      <c r="G251" s="168"/>
    </row>
    <row r="252" spans="3:7" x14ac:dyDescent="0.25">
      <c r="C252" s="109" t="s">
        <v>835</v>
      </c>
      <c r="D252" s="165"/>
      <c r="E252" s="166"/>
      <c r="F252" s="167"/>
      <c r="G252" s="168"/>
    </row>
    <row r="253" spans="3:7" x14ac:dyDescent="0.25">
      <c r="C253" s="109" t="s">
        <v>836</v>
      </c>
      <c r="D253" s="165"/>
      <c r="E253" s="166"/>
      <c r="F253" s="167"/>
      <c r="G253" s="168"/>
    </row>
    <row r="254" spans="3:7" x14ac:dyDescent="0.25">
      <c r="C254" s="109" t="s">
        <v>837</v>
      </c>
      <c r="D254" s="165"/>
      <c r="E254" s="166"/>
      <c r="F254" s="167"/>
      <c r="G254" s="168"/>
    </row>
    <row r="255" spans="3:7" x14ac:dyDescent="0.25">
      <c r="C255" s="109" t="s">
        <v>838</v>
      </c>
      <c r="D255" s="165"/>
      <c r="E255" s="166"/>
      <c r="F255" s="167"/>
      <c r="G255" s="168"/>
    </row>
    <row r="256" spans="3:7" x14ac:dyDescent="0.25">
      <c r="C256" s="109" t="s">
        <v>839</v>
      </c>
      <c r="D256" s="165"/>
      <c r="E256" s="166"/>
      <c r="F256" s="167"/>
      <c r="G256" s="168"/>
    </row>
    <row r="257" spans="3:7" x14ac:dyDescent="0.25">
      <c r="C257" s="109" t="s">
        <v>840</v>
      </c>
      <c r="D257" s="165"/>
      <c r="E257" s="166"/>
      <c r="F257" s="167"/>
      <c r="G257" s="168"/>
    </row>
    <row r="258" spans="3:7" x14ac:dyDescent="0.25">
      <c r="C258" s="109" t="s">
        <v>841</v>
      </c>
      <c r="D258" s="165"/>
      <c r="E258" s="166"/>
      <c r="F258" s="167"/>
      <c r="G258" s="168"/>
    </row>
    <row r="259" spans="3:7" x14ac:dyDescent="0.25">
      <c r="C259" s="109" t="s">
        <v>842</v>
      </c>
      <c r="D259" s="165"/>
      <c r="E259" s="166"/>
      <c r="F259" s="167"/>
      <c r="G259" s="168"/>
    </row>
    <row r="260" spans="3:7" x14ac:dyDescent="0.25">
      <c r="C260" s="109" t="s">
        <v>843</v>
      </c>
      <c r="D260" s="165"/>
      <c r="E260" s="166"/>
      <c r="F260" s="167"/>
      <c r="G260" s="168"/>
    </row>
    <row r="261" spans="3:7" ht="15.75" thickBot="1" x14ac:dyDescent="0.3">
      <c r="C261" s="109"/>
      <c r="D261" s="140"/>
      <c r="E261" s="141"/>
      <c r="F261" s="142"/>
      <c r="G261" s="143">
        <f>SUM(_batch13)</f>
        <v>0</v>
      </c>
    </row>
    <row r="266" spans="3:7" ht="29.25" customHeight="1" thickBot="1" x14ac:dyDescent="0.3"/>
    <row r="267" spans="3:7" ht="42" x14ac:dyDescent="0.25">
      <c r="D267" s="137" t="s">
        <v>561</v>
      </c>
      <c r="E267" s="138" t="s">
        <v>567</v>
      </c>
      <c r="F267" s="139" t="s">
        <v>107</v>
      </c>
      <c r="G267" s="279" t="s">
        <v>1065</v>
      </c>
    </row>
    <row r="268" spans="3:7" x14ac:dyDescent="0.25">
      <c r="C268" s="109" t="s">
        <v>844</v>
      </c>
      <c r="D268" s="165"/>
      <c r="E268" s="166"/>
      <c r="F268" s="167"/>
      <c r="G268" s="168"/>
    </row>
    <row r="269" spans="3:7" x14ac:dyDescent="0.25">
      <c r="C269" s="109" t="s">
        <v>845</v>
      </c>
      <c r="D269" s="165"/>
      <c r="E269" s="166"/>
      <c r="F269" s="167"/>
      <c r="G269" s="168"/>
    </row>
    <row r="270" spans="3:7" x14ac:dyDescent="0.25">
      <c r="C270" s="109" t="s">
        <v>846</v>
      </c>
      <c r="D270" s="165"/>
      <c r="E270" s="166"/>
      <c r="F270" s="167"/>
      <c r="G270" s="168"/>
    </row>
    <row r="271" spans="3:7" x14ac:dyDescent="0.25">
      <c r="C271" s="109" t="s">
        <v>847</v>
      </c>
      <c r="D271" s="165"/>
      <c r="E271" s="166"/>
      <c r="F271" s="167"/>
      <c r="G271" s="168"/>
    </row>
    <row r="272" spans="3:7" x14ac:dyDescent="0.25">
      <c r="C272" s="109" t="s">
        <v>848</v>
      </c>
      <c r="D272" s="165"/>
      <c r="E272" s="166"/>
      <c r="F272" s="167"/>
      <c r="G272" s="168"/>
    </row>
    <row r="273" spans="3:7" x14ac:dyDescent="0.25">
      <c r="C273" s="109" t="s">
        <v>849</v>
      </c>
      <c r="D273" s="165"/>
      <c r="E273" s="166"/>
      <c r="F273" s="167"/>
      <c r="G273" s="168"/>
    </row>
    <row r="274" spans="3:7" x14ac:dyDescent="0.25">
      <c r="C274" s="109" t="s">
        <v>850</v>
      </c>
      <c r="D274" s="165"/>
      <c r="E274" s="166"/>
      <c r="F274" s="167"/>
      <c r="G274" s="168"/>
    </row>
    <row r="275" spans="3:7" x14ac:dyDescent="0.25">
      <c r="C275" s="109" t="s">
        <v>851</v>
      </c>
      <c r="D275" s="165"/>
      <c r="E275" s="166"/>
      <c r="F275" s="167"/>
      <c r="G275" s="168"/>
    </row>
    <row r="276" spans="3:7" x14ac:dyDescent="0.25">
      <c r="C276" s="109" t="s">
        <v>852</v>
      </c>
      <c r="D276" s="165"/>
      <c r="E276" s="166"/>
      <c r="F276" s="167"/>
      <c r="G276" s="168"/>
    </row>
    <row r="277" spans="3:7" x14ac:dyDescent="0.25">
      <c r="C277" s="109" t="s">
        <v>853</v>
      </c>
      <c r="D277" s="165"/>
      <c r="E277" s="166"/>
      <c r="F277" s="167"/>
      <c r="G277" s="168"/>
    </row>
    <row r="278" spans="3:7" x14ac:dyDescent="0.25">
      <c r="C278" s="109" t="s">
        <v>854</v>
      </c>
      <c r="D278" s="165"/>
      <c r="E278" s="166"/>
      <c r="F278" s="167"/>
      <c r="G278" s="168"/>
    </row>
    <row r="279" spans="3:7" x14ac:dyDescent="0.25">
      <c r="C279" s="109" t="s">
        <v>855</v>
      </c>
      <c r="D279" s="165"/>
      <c r="E279" s="166"/>
      <c r="F279" s="167"/>
      <c r="G279" s="168"/>
    </row>
    <row r="280" spans="3:7" x14ac:dyDescent="0.25">
      <c r="C280" s="109" t="s">
        <v>856</v>
      </c>
      <c r="D280" s="165"/>
      <c r="E280" s="166"/>
      <c r="F280" s="167"/>
      <c r="G280" s="168"/>
    </row>
    <row r="281" spans="3:7" x14ac:dyDescent="0.25">
      <c r="C281" s="109" t="s">
        <v>857</v>
      </c>
      <c r="D281" s="165"/>
      <c r="E281" s="166"/>
      <c r="F281" s="167"/>
      <c r="G281" s="168"/>
    </row>
    <row r="282" spans="3:7" x14ac:dyDescent="0.25">
      <c r="C282" s="109" t="s">
        <v>858</v>
      </c>
      <c r="D282" s="165"/>
      <c r="E282" s="166"/>
      <c r="F282" s="167"/>
      <c r="G282" s="168"/>
    </row>
    <row r="283" spans="3:7" ht="15.75" thickBot="1" x14ac:dyDescent="0.3">
      <c r="C283" s="109"/>
      <c r="D283" s="140"/>
      <c r="E283" s="141"/>
      <c r="F283" s="142"/>
      <c r="G283" s="143">
        <f>SUM(_batch14)</f>
        <v>0</v>
      </c>
    </row>
    <row r="288" spans="3:7" ht="27.75" customHeight="1" x14ac:dyDescent="0.25"/>
    <row r="289" spans="3:7" ht="15.75" thickBot="1" x14ac:dyDescent="0.3"/>
    <row r="290" spans="3:7" ht="42" x14ac:dyDescent="0.25">
      <c r="D290" s="137" t="s">
        <v>561</v>
      </c>
      <c r="E290" s="138" t="s">
        <v>567</v>
      </c>
      <c r="F290" s="139" t="s">
        <v>107</v>
      </c>
      <c r="G290" s="279" t="s">
        <v>1065</v>
      </c>
    </row>
    <row r="291" spans="3:7" x14ac:dyDescent="0.25">
      <c r="C291" s="109" t="s">
        <v>869</v>
      </c>
      <c r="D291" s="165"/>
      <c r="E291" s="166"/>
      <c r="F291" s="167"/>
      <c r="G291" s="168"/>
    </row>
    <row r="292" spans="3:7" x14ac:dyDescent="0.25">
      <c r="C292" s="109" t="s">
        <v>870</v>
      </c>
      <c r="D292" s="165"/>
      <c r="E292" s="166"/>
      <c r="F292" s="167"/>
      <c r="G292" s="168"/>
    </row>
    <row r="293" spans="3:7" x14ac:dyDescent="0.25">
      <c r="C293" s="109" t="s">
        <v>871</v>
      </c>
      <c r="D293" s="165"/>
      <c r="E293" s="166"/>
      <c r="F293" s="167"/>
      <c r="G293" s="168"/>
    </row>
    <row r="294" spans="3:7" x14ac:dyDescent="0.25">
      <c r="C294" s="109" t="s">
        <v>872</v>
      </c>
      <c r="D294" s="165"/>
      <c r="E294" s="166"/>
      <c r="F294" s="167"/>
      <c r="G294" s="168"/>
    </row>
    <row r="295" spans="3:7" x14ac:dyDescent="0.25">
      <c r="C295" s="109" t="s">
        <v>873</v>
      </c>
      <c r="D295" s="165"/>
      <c r="E295" s="166"/>
      <c r="F295" s="167"/>
      <c r="G295" s="168"/>
    </row>
    <row r="296" spans="3:7" x14ac:dyDescent="0.25">
      <c r="C296" s="109" t="s">
        <v>874</v>
      </c>
      <c r="D296" s="165"/>
      <c r="E296" s="166"/>
      <c r="F296" s="167"/>
      <c r="G296" s="168"/>
    </row>
    <row r="297" spans="3:7" x14ac:dyDescent="0.25">
      <c r="C297" s="109" t="s">
        <v>875</v>
      </c>
      <c r="D297" s="165"/>
      <c r="E297" s="166"/>
      <c r="F297" s="167"/>
      <c r="G297" s="168"/>
    </row>
    <row r="298" spans="3:7" x14ac:dyDescent="0.25">
      <c r="C298" s="109" t="s">
        <v>876</v>
      </c>
      <c r="D298" s="165"/>
      <c r="E298" s="166"/>
      <c r="F298" s="167"/>
      <c r="G298" s="168"/>
    </row>
    <row r="299" spans="3:7" x14ac:dyDescent="0.25">
      <c r="C299" s="109" t="s">
        <v>877</v>
      </c>
      <c r="D299" s="165"/>
      <c r="E299" s="166"/>
      <c r="F299" s="167"/>
      <c r="G299" s="168"/>
    </row>
    <row r="300" spans="3:7" x14ac:dyDescent="0.25">
      <c r="C300" s="109" t="s">
        <v>878</v>
      </c>
      <c r="D300" s="165"/>
      <c r="E300" s="166"/>
      <c r="F300" s="167"/>
      <c r="G300" s="168"/>
    </row>
    <row r="301" spans="3:7" x14ac:dyDescent="0.25">
      <c r="C301" s="109" t="s">
        <v>879</v>
      </c>
      <c r="D301" s="165"/>
      <c r="E301" s="166"/>
      <c r="F301" s="167"/>
      <c r="G301" s="168"/>
    </row>
    <row r="302" spans="3:7" x14ac:dyDescent="0.25">
      <c r="C302" s="109" t="s">
        <v>880</v>
      </c>
      <c r="D302" s="165"/>
      <c r="E302" s="166"/>
      <c r="F302" s="167"/>
      <c r="G302" s="168"/>
    </row>
    <row r="303" spans="3:7" x14ac:dyDescent="0.25">
      <c r="C303" s="109" t="s">
        <v>881</v>
      </c>
      <c r="D303" s="165"/>
      <c r="E303" s="166"/>
      <c r="F303" s="167"/>
      <c r="G303" s="168"/>
    </row>
    <row r="304" spans="3:7" x14ac:dyDescent="0.25">
      <c r="C304" s="109" t="s">
        <v>882</v>
      </c>
      <c r="D304" s="165"/>
      <c r="E304" s="166"/>
      <c r="F304" s="167"/>
      <c r="G304" s="168"/>
    </row>
    <row r="305" spans="3:7" x14ac:dyDescent="0.25">
      <c r="C305" s="109" t="s">
        <v>883</v>
      </c>
      <c r="D305" s="165"/>
      <c r="E305" s="166"/>
      <c r="F305" s="167"/>
      <c r="G305" s="168"/>
    </row>
    <row r="306" spans="3:7" ht="15.75" thickBot="1" x14ac:dyDescent="0.3">
      <c r="C306" s="109"/>
      <c r="D306" s="140"/>
      <c r="E306" s="141"/>
      <c r="F306" s="142"/>
      <c r="G306" s="143">
        <f>SUM(_batch1501)</f>
        <v>0</v>
      </c>
    </row>
    <row r="311" spans="3:7" ht="29.25" customHeight="1" thickBot="1" x14ac:dyDescent="0.3"/>
    <row r="312" spans="3:7" ht="42" x14ac:dyDescent="0.25">
      <c r="D312" s="137" t="s">
        <v>561</v>
      </c>
      <c r="E312" s="138" t="s">
        <v>567</v>
      </c>
      <c r="F312" s="139" t="s">
        <v>107</v>
      </c>
      <c r="G312" s="279" t="s">
        <v>1065</v>
      </c>
    </row>
    <row r="313" spans="3:7" x14ac:dyDescent="0.25">
      <c r="C313" s="109" t="s">
        <v>884</v>
      </c>
      <c r="D313" s="165"/>
      <c r="E313" s="166"/>
      <c r="F313" s="167"/>
      <c r="G313" s="168"/>
    </row>
    <row r="314" spans="3:7" x14ac:dyDescent="0.25">
      <c r="C314" s="109" t="s">
        <v>885</v>
      </c>
      <c r="D314" s="165"/>
      <c r="E314" s="166"/>
      <c r="F314" s="167"/>
      <c r="G314" s="168"/>
    </row>
    <row r="315" spans="3:7" x14ac:dyDescent="0.25">
      <c r="C315" s="109" t="s">
        <v>886</v>
      </c>
      <c r="D315" s="165"/>
      <c r="E315" s="166"/>
      <c r="F315" s="167"/>
      <c r="G315" s="168"/>
    </row>
    <row r="316" spans="3:7" x14ac:dyDescent="0.25">
      <c r="C316" s="109" t="s">
        <v>887</v>
      </c>
      <c r="D316" s="165"/>
      <c r="E316" s="166"/>
      <c r="F316" s="167"/>
      <c r="G316" s="168"/>
    </row>
    <row r="317" spans="3:7" x14ac:dyDescent="0.25">
      <c r="C317" s="109" t="s">
        <v>888</v>
      </c>
      <c r="D317" s="165"/>
      <c r="E317" s="166"/>
      <c r="F317" s="167"/>
      <c r="G317" s="168"/>
    </row>
    <row r="318" spans="3:7" x14ac:dyDescent="0.25">
      <c r="C318" s="109" t="s">
        <v>889</v>
      </c>
      <c r="D318" s="165"/>
      <c r="E318" s="166"/>
      <c r="F318" s="167"/>
      <c r="G318" s="168"/>
    </row>
    <row r="319" spans="3:7" x14ac:dyDescent="0.25">
      <c r="C319" s="109" t="s">
        <v>890</v>
      </c>
      <c r="D319" s="165"/>
      <c r="E319" s="166"/>
      <c r="F319" s="167"/>
      <c r="G319" s="168"/>
    </row>
    <row r="320" spans="3:7" x14ac:dyDescent="0.25">
      <c r="C320" s="109" t="s">
        <v>891</v>
      </c>
      <c r="D320" s="165"/>
      <c r="E320" s="166"/>
      <c r="F320" s="167"/>
      <c r="G320" s="168"/>
    </row>
    <row r="321" spans="3:7" x14ac:dyDescent="0.25">
      <c r="C321" s="109" t="s">
        <v>892</v>
      </c>
      <c r="D321" s="165"/>
      <c r="E321" s="166"/>
      <c r="F321" s="167"/>
      <c r="G321" s="168"/>
    </row>
    <row r="322" spans="3:7" x14ac:dyDescent="0.25">
      <c r="C322" s="109" t="s">
        <v>893</v>
      </c>
      <c r="D322" s="165"/>
      <c r="E322" s="166"/>
      <c r="F322" s="167"/>
      <c r="G322" s="168"/>
    </row>
    <row r="323" spans="3:7" x14ac:dyDescent="0.25">
      <c r="C323" s="109" t="s">
        <v>894</v>
      </c>
      <c r="D323" s="165"/>
      <c r="E323" s="166"/>
      <c r="F323" s="167"/>
      <c r="G323" s="168"/>
    </row>
    <row r="324" spans="3:7" x14ac:dyDescent="0.25">
      <c r="C324" s="109" t="s">
        <v>895</v>
      </c>
      <c r="D324" s="165"/>
      <c r="E324" s="166"/>
      <c r="F324" s="167"/>
      <c r="G324" s="168"/>
    </row>
    <row r="325" spans="3:7" x14ac:dyDescent="0.25">
      <c r="C325" s="109" t="s">
        <v>896</v>
      </c>
      <c r="D325" s="165"/>
      <c r="E325" s="166"/>
      <c r="F325" s="167"/>
      <c r="G325" s="168"/>
    </row>
    <row r="326" spans="3:7" x14ac:dyDescent="0.25">
      <c r="C326" s="109" t="s">
        <v>897</v>
      </c>
      <c r="D326" s="165"/>
      <c r="E326" s="166"/>
      <c r="F326" s="167"/>
      <c r="G326" s="168"/>
    </row>
    <row r="327" spans="3:7" x14ac:dyDescent="0.25">
      <c r="C327" s="109" t="s">
        <v>898</v>
      </c>
      <c r="D327" s="165"/>
      <c r="E327" s="166"/>
      <c r="F327" s="167"/>
      <c r="G327" s="168"/>
    </row>
    <row r="328" spans="3:7" ht="15.75" thickBot="1" x14ac:dyDescent="0.3">
      <c r="C328" s="109"/>
      <c r="D328" s="140"/>
      <c r="E328" s="141"/>
      <c r="F328" s="142"/>
      <c r="G328" s="143">
        <f>SUM(_batch1502)</f>
        <v>0</v>
      </c>
    </row>
    <row r="333" spans="3:7" ht="29.25" customHeight="1" thickBot="1" x14ac:dyDescent="0.3"/>
    <row r="334" spans="3:7" ht="42" x14ac:dyDescent="0.25">
      <c r="D334" s="137" t="s">
        <v>561</v>
      </c>
      <c r="E334" s="138" t="s">
        <v>567</v>
      </c>
      <c r="F334" s="139" t="s">
        <v>107</v>
      </c>
      <c r="G334" s="279" t="s">
        <v>1065</v>
      </c>
    </row>
    <row r="335" spans="3:7" x14ac:dyDescent="0.25">
      <c r="C335" s="109" t="s">
        <v>899</v>
      </c>
      <c r="D335" s="165"/>
      <c r="E335" s="166"/>
      <c r="F335" s="167"/>
      <c r="G335" s="168"/>
    </row>
    <row r="336" spans="3:7" x14ac:dyDescent="0.25">
      <c r="C336" s="109" t="s">
        <v>900</v>
      </c>
      <c r="D336" s="165"/>
      <c r="E336" s="166"/>
      <c r="F336" s="167"/>
      <c r="G336" s="168"/>
    </row>
    <row r="337" spans="3:7" x14ac:dyDescent="0.25">
      <c r="C337" s="109" t="s">
        <v>901</v>
      </c>
      <c r="D337" s="165"/>
      <c r="E337" s="166"/>
      <c r="F337" s="167"/>
      <c r="G337" s="168"/>
    </row>
    <row r="338" spans="3:7" x14ac:dyDescent="0.25">
      <c r="C338" s="109" t="s">
        <v>902</v>
      </c>
      <c r="D338" s="165"/>
      <c r="E338" s="166"/>
      <c r="F338" s="167"/>
      <c r="G338" s="168"/>
    </row>
    <row r="339" spans="3:7" x14ac:dyDescent="0.25">
      <c r="C339" s="109" t="s">
        <v>903</v>
      </c>
      <c r="D339" s="165"/>
      <c r="E339" s="166"/>
      <c r="F339" s="167"/>
      <c r="G339" s="168"/>
    </row>
    <row r="340" spans="3:7" x14ac:dyDescent="0.25">
      <c r="C340" s="109" t="s">
        <v>904</v>
      </c>
      <c r="D340" s="165"/>
      <c r="E340" s="166"/>
      <c r="F340" s="167"/>
      <c r="G340" s="168"/>
    </row>
    <row r="341" spans="3:7" x14ac:dyDescent="0.25">
      <c r="C341" s="109" t="s">
        <v>905</v>
      </c>
      <c r="D341" s="165"/>
      <c r="E341" s="166"/>
      <c r="F341" s="167"/>
      <c r="G341" s="168"/>
    </row>
    <row r="342" spans="3:7" x14ac:dyDescent="0.25">
      <c r="C342" s="109" t="s">
        <v>906</v>
      </c>
      <c r="D342" s="165"/>
      <c r="E342" s="166"/>
      <c r="F342" s="167"/>
      <c r="G342" s="168"/>
    </row>
    <row r="343" spans="3:7" x14ac:dyDescent="0.25">
      <c r="C343" s="109" t="s">
        <v>907</v>
      </c>
      <c r="D343" s="165"/>
      <c r="E343" s="166"/>
      <c r="F343" s="167"/>
      <c r="G343" s="168"/>
    </row>
    <row r="344" spans="3:7" x14ac:dyDescent="0.25">
      <c r="C344" s="109" t="s">
        <v>908</v>
      </c>
      <c r="D344" s="165"/>
      <c r="E344" s="166"/>
      <c r="F344" s="167"/>
      <c r="G344" s="168"/>
    </row>
    <row r="345" spans="3:7" x14ac:dyDescent="0.25">
      <c r="C345" s="109" t="s">
        <v>909</v>
      </c>
      <c r="D345" s="165"/>
      <c r="E345" s="166"/>
      <c r="F345" s="167"/>
      <c r="G345" s="168"/>
    </row>
    <row r="346" spans="3:7" x14ac:dyDescent="0.25">
      <c r="C346" s="109" t="s">
        <v>910</v>
      </c>
      <c r="D346" s="165"/>
      <c r="E346" s="166"/>
      <c r="F346" s="167"/>
      <c r="G346" s="168"/>
    </row>
    <row r="347" spans="3:7" x14ac:dyDescent="0.25">
      <c r="C347" s="109" t="s">
        <v>911</v>
      </c>
      <c r="D347" s="165"/>
      <c r="E347" s="166"/>
      <c r="F347" s="167"/>
      <c r="G347" s="168"/>
    </row>
    <row r="348" spans="3:7" x14ac:dyDescent="0.25">
      <c r="C348" s="109" t="s">
        <v>912</v>
      </c>
      <c r="D348" s="165"/>
      <c r="E348" s="166"/>
      <c r="F348" s="167"/>
      <c r="G348" s="168"/>
    </row>
    <row r="349" spans="3:7" x14ac:dyDescent="0.25">
      <c r="C349" s="109" t="s">
        <v>913</v>
      </c>
      <c r="D349" s="165"/>
      <c r="E349" s="166"/>
      <c r="F349" s="167"/>
      <c r="G349" s="168"/>
    </row>
    <row r="350" spans="3:7" ht="15.75" thickBot="1" x14ac:dyDescent="0.3">
      <c r="C350" s="109"/>
      <c r="D350" s="140"/>
      <c r="E350" s="141"/>
      <c r="F350" s="142"/>
      <c r="G350" s="143">
        <f>SUM(_batch1503)</f>
        <v>0</v>
      </c>
    </row>
    <row r="355" spans="3:7" ht="29.25" customHeight="1" thickBot="1" x14ac:dyDescent="0.3"/>
    <row r="356" spans="3:7" ht="42" x14ac:dyDescent="0.25">
      <c r="D356" s="137" t="s">
        <v>561</v>
      </c>
      <c r="E356" s="138" t="s">
        <v>567</v>
      </c>
      <c r="F356" s="139" t="s">
        <v>107</v>
      </c>
      <c r="G356" s="279" t="s">
        <v>1065</v>
      </c>
    </row>
    <row r="357" spans="3:7" x14ac:dyDescent="0.25">
      <c r="C357" s="109" t="s">
        <v>914</v>
      </c>
      <c r="D357" s="165"/>
      <c r="E357" s="166"/>
      <c r="F357" s="167"/>
      <c r="G357" s="168"/>
    </row>
    <row r="358" spans="3:7" x14ac:dyDescent="0.25">
      <c r="C358" s="109" t="s">
        <v>915</v>
      </c>
      <c r="D358" s="165"/>
      <c r="E358" s="166"/>
      <c r="F358" s="167"/>
      <c r="G358" s="168"/>
    </row>
    <row r="359" spans="3:7" x14ac:dyDescent="0.25">
      <c r="C359" s="109" t="s">
        <v>916</v>
      </c>
      <c r="D359" s="165"/>
      <c r="E359" s="166"/>
      <c r="F359" s="167"/>
      <c r="G359" s="168"/>
    </row>
    <row r="360" spans="3:7" x14ac:dyDescent="0.25">
      <c r="C360" s="109" t="s">
        <v>917</v>
      </c>
      <c r="D360" s="165"/>
      <c r="E360" s="166"/>
      <c r="F360" s="167"/>
      <c r="G360" s="168"/>
    </row>
    <row r="361" spans="3:7" x14ac:dyDescent="0.25">
      <c r="C361" s="109" t="s">
        <v>918</v>
      </c>
      <c r="D361" s="165"/>
      <c r="E361" s="166"/>
      <c r="F361" s="167"/>
      <c r="G361" s="168"/>
    </row>
    <row r="362" spans="3:7" x14ac:dyDescent="0.25">
      <c r="C362" s="109" t="s">
        <v>919</v>
      </c>
      <c r="D362" s="165"/>
      <c r="E362" s="166"/>
      <c r="F362" s="167"/>
      <c r="G362" s="168"/>
    </row>
    <row r="363" spans="3:7" x14ac:dyDescent="0.25">
      <c r="C363" s="109" t="s">
        <v>920</v>
      </c>
      <c r="D363" s="165"/>
      <c r="E363" s="166"/>
      <c r="F363" s="167"/>
      <c r="G363" s="168"/>
    </row>
    <row r="364" spans="3:7" x14ac:dyDescent="0.25">
      <c r="C364" s="109" t="s">
        <v>921</v>
      </c>
      <c r="D364" s="165"/>
      <c r="E364" s="166"/>
      <c r="F364" s="167"/>
      <c r="G364" s="168"/>
    </row>
    <row r="365" spans="3:7" x14ac:dyDescent="0.25">
      <c r="C365" s="109" t="s">
        <v>922</v>
      </c>
      <c r="D365" s="165"/>
      <c r="E365" s="166"/>
      <c r="F365" s="167"/>
      <c r="G365" s="168"/>
    </row>
    <row r="366" spans="3:7" x14ac:dyDescent="0.25">
      <c r="C366" s="109" t="s">
        <v>923</v>
      </c>
      <c r="D366" s="165"/>
      <c r="E366" s="166"/>
      <c r="F366" s="167"/>
      <c r="G366" s="168"/>
    </row>
    <row r="367" spans="3:7" x14ac:dyDescent="0.25">
      <c r="C367" s="109" t="s">
        <v>924</v>
      </c>
      <c r="D367" s="165"/>
      <c r="E367" s="166"/>
      <c r="F367" s="167"/>
      <c r="G367" s="168"/>
    </row>
    <row r="368" spans="3:7" x14ac:dyDescent="0.25">
      <c r="C368" s="109" t="s">
        <v>925</v>
      </c>
      <c r="D368" s="165"/>
      <c r="E368" s="166"/>
      <c r="F368" s="167"/>
      <c r="G368" s="168"/>
    </row>
    <row r="369" spans="3:7" x14ac:dyDescent="0.25">
      <c r="C369" s="109" t="s">
        <v>926</v>
      </c>
      <c r="D369" s="165"/>
      <c r="E369" s="166"/>
      <c r="F369" s="167"/>
      <c r="G369" s="168"/>
    </row>
    <row r="370" spans="3:7" x14ac:dyDescent="0.25">
      <c r="C370" s="109" t="s">
        <v>927</v>
      </c>
      <c r="D370" s="165"/>
      <c r="E370" s="166"/>
      <c r="F370" s="167"/>
      <c r="G370" s="168"/>
    </row>
    <row r="371" spans="3:7" x14ac:dyDescent="0.25">
      <c r="C371" s="109" t="s">
        <v>928</v>
      </c>
      <c r="D371" s="165"/>
      <c r="E371" s="166"/>
      <c r="F371" s="167"/>
      <c r="G371" s="168"/>
    </row>
    <row r="372" spans="3:7" ht="15.75" thickBot="1" x14ac:dyDescent="0.3">
      <c r="C372" s="109"/>
      <c r="D372" s="140"/>
      <c r="E372" s="141"/>
      <c r="F372" s="142"/>
      <c r="G372" s="143">
        <f>SUM(_batch1504)</f>
        <v>0</v>
      </c>
    </row>
    <row r="377" spans="3:7" ht="29.25" customHeight="1" thickBot="1" x14ac:dyDescent="0.3"/>
    <row r="378" spans="3:7" ht="42" x14ac:dyDescent="0.25">
      <c r="D378" s="137" t="s">
        <v>561</v>
      </c>
      <c r="E378" s="138" t="s">
        <v>567</v>
      </c>
      <c r="F378" s="139" t="s">
        <v>107</v>
      </c>
      <c r="G378" s="279" t="s">
        <v>1065</v>
      </c>
    </row>
    <row r="379" spans="3:7" x14ac:dyDescent="0.25">
      <c r="C379" s="109" t="s">
        <v>929</v>
      </c>
      <c r="D379" s="165"/>
      <c r="E379" s="166"/>
      <c r="F379" s="167"/>
      <c r="G379" s="168"/>
    </row>
    <row r="380" spans="3:7" x14ac:dyDescent="0.25">
      <c r="C380" s="109" t="s">
        <v>930</v>
      </c>
      <c r="D380" s="165"/>
      <c r="E380" s="166"/>
      <c r="F380" s="167"/>
      <c r="G380" s="168"/>
    </row>
    <row r="381" spans="3:7" x14ac:dyDescent="0.25">
      <c r="C381" s="109" t="s">
        <v>931</v>
      </c>
      <c r="D381" s="165"/>
      <c r="E381" s="166"/>
      <c r="F381" s="167"/>
      <c r="G381" s="168"/>
    </row>
    <row r="382" spans="3:7" x14ac:dyDescent="0.25">
      <c r="C382" s="109" t="s">
        <v>932</v>
      </c>
      <c r="D382" s="165"/>
      <c r="E382" s="166"/>
      <c r="F382" s="167"/>
      <c r="G382" s="168"/>
    </row>
    <row r="383" spans="3:7" x14ac:dyDescent="0.25">
      <c r="C383" s="109" t="s">
        <v>933</v>
      </c>
      <c r="D383" s="165"/>
      <c r="E383" s="166"/>
      <c r="F383" s="167"/>
      <c r="G383" s="168"/>
    </row>
    <row r="384" spans="3:7" x14ac:dyDescent="0.25">
      <c r="C384" s="109" t="s">
        <v>934</v>
      </c>
      <c r="D384" s="165"/>
      <c r="E384" s="166"/>
      <c r="F384" s="167"/>
      <c r="G384" s="168"/>
    </row>
    <row r="385" spans="3:7" x14ac:dyDescent="0.25">
      <c r="C385" s="109" t="s">
        <v>935</v>
      </c>
      <c r="D385" s="165"/>
      <c r="E385" s="166"/>
      <c r="F385" s="167"/>
      <c r="G385" s="168"/>
    </row>
    <row r="386" spans="3:7" x14ac:dyDescent="0.25">
      <c r="C386" s="109" t="s">
        <v>936</v>
      </c>
      <c r="D386" s="165"/>
      <c r="E386" s="166"/>
      <c r="F386" s="167"/>
      <c r="G386" s="168"/>
    </row>
    <row r="387" spans="3:7" x14ac:dyDescent="0.25">
      <c r="C387" s="109" t="s">
        <v>937</v>
      </c>
      <c r="D387" s="165"/>
      <c r="E387" s="166"/>
      <c r="F387" s="167"/>
      <c r="G387" s="168"/>
    </row>
    <row r="388" spans="3:7" x14ac:dyDescent="0.25">
      <c r="C388" s="109" t="s">
        <v>938</v>
      </c>
      <c r="D388" s="165"/>
      <c r="E388" s="166"/>
      <c r="F388" s="167"/>
      <c r="G388" s="168"/>
    </row>
    <row r="389" spans="3:7" x14ac:dyDescent="0.25">
      <c r="C389" s="109" t="s">
        <v>939</v>
      </c>
      <c r="D389" s="165"/>
      <c r="E389" s="166"/>
      <c r="F389" s="167"/>
      <c r="G389" s="168"/>
    </row>
    <row r="390" spans="3:7" x14ac:dyDescent="0.25">
      <c r="C390" s="109" t="s">
        <v>940</v>
      </c>
      <c r="D390" s="165"/>
      <c r="E390" s="166"/>
      <c r="F390" s="167"/>
      <c r="G390" s="168"/>
    </row>
    <row r="391" spans="3:7" x14ac:dyDescent="0.25">
      <c r="C391" s="109" t="s">
        <v>941</v>
      </c>
      <c r="D391" s="165"/>
      <c r="E391" s="166"/>
      <c r="F391" s="167"/>
      <c r="G391" s="168"/>
    </row>
    <row r="392" spans="3:7" x14ac:dyDescent="0.25">
      <c r="C392" s="109" t="s">
        <v>942</v>
      </c>
      <c r="D392" s="165"/>
      <c r="E392" s="166"/>
      <c r="F392" s="167"/>
      <c r="G392" s="168"/>
    </row>
    <row r="393" spans="3:7" x14ac:dyDescent="0.25">
      <c r="C393" s="109" t="s">
        <v>943</v>
      </c>
      <c r="D393" s="165"/>
      <c r="E393" s="166"/>
      <c r="F393" s="167"/>
      <c r="G393" s="168"/>
    </row>
    <row r="394" spans="3:7" ht="15.75" thickBot="1" x14ac:dyDescent="0.3">
      <c r="C394" s="109"/>
      <c r="D394" s="140"/>
      <c r="E394" s="141"/>
      <c r="F394" s="142"/>
      <c r="G394" s="143">
        <f>SUM(_batch1505)</f>
        <v>0</v>
      </c>
    </row>
    <row r="399" spans="3:7" ht="29.25" customHeight="1" thickBot="1" x14ac:dyDescent="0.3"/>
    <row r="400" spans="3:7" ht="42" x14ac:dyDescent="0.25">
      <c r="D400" s="137" t="s">
        <v>561</v>
      </c>
      <c r="E400" s="138" t="s">
        <v>567</v>
      </c>
      <c r="F400" s="139" t="s">
        <v>107</v>
      </c>
      <c r="G400" s="279" t="s">
        <v>1065</v>
      </c>
    </row>
    <row r="401" spans="3:7" x14ac:dyDescent="0.25">
      <c r="C401" s="109" t="s">
        <v>944</v>
      </c>
      <c r="D401" s="165"/>
      <c r="E401" s="166"/>
      <c r="F401" s="167"/>
      <c r="G401" s="168"/>
    </row>
    <row r="402" spans="3:7" x14ac:dyDescent="0.25">
      <c r="C402" s="109" t="s">
        <v>945</v>
      </c>
      <c r="D402" s="165"/>
      <c r="E402" s="166"/>
      <c r="F402" s="167"/>
      <c r="G402" s="168"/>
    </row>
    <row r="403" spans="3:7" x14ac:dyDescent="0.25">
      <c r="C403" s="109" t="s">
        <v>946</v>
      </c>
      <c r="D403" s="165"/>
      <c r="E403" s="166"/>
      <c r="F403" s="167"/>
      <c r="G403" s="168"/>
    </row>
    <row r="404" spans="3:7" x14ac:dyDescent="0.25">
      <c r="C404" s="109" t="s">
        <v>947</v>
      </c>
      <c r="D404" s="165"/>
      <c r="E404" s="166"/>
      <c r="F404" s="167"/>
      <c r="G404" s="168"/>
    </row>
    <row r="405" spans="3:7" x14ac:dyDescent="0.25">
      <c r="C405" s="109" t="s">
        <v>948</v>
      </c>
      <c r="D405" s="165"/>
      <c r="E405" s="166"/>
      <c r="F405" s="167"/>
      <c r="G405" s="168"/>
    </row>
    <row r="406" spans="3:7" x14ac:dyDescent="0.25">
      <c r="C406" s="109" t="s">
        <v>949</v>
      </c>
      <c r="D406" s="165"/>
      <c r="E406" s="166"/>
      <c r="F406" s="167"/>
      <c r="G406" s="168"/>
    </row>
    <row r="407" spans="3:7" x14ac:dyDescent="0.25">
      <c r="C407" s="109" t="s">
        <v>950</v>
      </c>
      <c r="D407" s="165"/>
      <c r="E407" s="166"/>
      <c r="F407" s="167"/>
      <c r="G407" s="168"/>
    </row>
    <row r="408" spans="3:7" x14ac:dyDescent="0.25">
      <c r="C408" s="109" t="s">
        <v>951</v>
      </c>
      <c r="D408" s="165"/>
      <c r="E408" s="166"/>
      <c r="F408" s="167"/>
      <c r="G408" s="168"/>
    </row>
    <row r="409" spans="3:7" x14ac:dyDescent="0.25">
      <c r="C409" s="109" t="s">
        <v>952</v>
      </c>
      <c r="D409" s="165"/>
      <c r="E409" s="166"/>
      <c r="F409" s="167"/>
      <c r="G409" s="168"/>
    </row>
    <row r="410" spans="3:7" x14ac:dyDescent="0.25">
      <c r="C410" s="109" t="s">
        <v>953</v>
      </c>
      <c r="D410" s="165"/>
      <c r="E410" s="166"/>
      <c r="F410" s="167"/>
      <c r="G410" s="168"/>
    </row>
    <row r="411" spans="3:7" x14ac:dyDescent="0.25">
      <c r="C411" s="109" t="s">
        <v>954</v>
      </c>
      <c r="D411" s="165"/>
      <c r="E411" s="166"/>
      <c r="F411" s="167"/>
      <c r="G411" s="168"/>
    </row>
    <row r="412" spans="3:7" x14ac:dyDescent="0.25">
      <c r="C412" s="109" t="s">
        <v>955</v>
      </c>
      <c r="D412" s="165"/>
      <c r="E412" s="166"/>
      <c r="F412" s="167"/>
      <c r="G412" s="168"/>
    </row>
    <row r="413" spans="3:7" x14ac:dyDescent="0.25">
      <c r="C413" s="109" t="s">
        <v>956</v>
      </c>
      <c r="D413" s="165"/>
      <c r="E413" s="166"/>
      <c r="F413" s="167"/>
      <c r="G413" s="168"/>
    </row>
    <row r="414" spans="3:7" x14ac:dyDescent="0.25">
      <c r="C414" s="109" t="s">
        <v>957</v>
      </c>
      <c r="D414" s="165"/>
      <c r="E414" s="166"/>
      <c r="F414" s="167"/>
      <c r="G414" s="168"/>
    </row>
    <row r="415" spans="3:7" x14ac:dyDescent="0.25">
      <c r="C415" s="109" t="s">
        <v>958</v>
      </c>
      <c r="D415" s="165"/>
      <c r="E415" s="166"/>
      <c r="F415" s="167"/>
      <c r="G415" s="168"/>
    </row>
    <row r="416" spans="3:7" ht="15.75" thickBot="1" x14ac:dyDescent="0.3">
      <c r="C416" s="109"/>
      <c r="D416" s="140"/>
      <c r="E416" s="141"/>
      <c r="F416" s="142"/>
      <c r="G416" s="143">
        <f>SUM(_batch1506)</f>
        <v>0</v>
      </c>
    </row>
    <row r="421" ht="29.25" customHeight="1" x14ac:dyDescent="0.25"/>
  </sheetData>
  <sheetProtection algorithmName="SHA-512" hashValue="gJSU3AopdtFykgxto1+TcraQ6wHIKYZtio2F+AQ0hE7mJD886BpvWeDUV7wE6YUsz8ZEXjorIyjiHxIA9ZeYfA==" saltValue="zSDnvUshsqcgYCRysj8HpQ==" spinCount="100000" sheet="1" objects="1" scenarios="1" selectLockedCells="1"/>
  <dataValidations count="1">
    <dataValidation type="list" allowBlank="1" showInputMessage="1" showErrorMessage="1" sqref="E4:E19 E26:E41 E48:E62 E70:E84 E92:E106 E114:E128 E136:E150 E158:E172 E180:E194 E202:E216 E224:E238 E246:E260 E268:E282 E291:E305 E313:E327 E335:E349 E357:E371 E379:E393 E401:E415">
      <formula1>bk_name</formula1>
    </dataValidation>
  </dataValidations>
  <printOptions horizontalCentered="1"/>
  <pageMargins left="0.47" right="0.46" top="0.48" bottom="0.47" header="0.3" footer="0.2"/>
  <pageSetup paperSize="9" scale="90" fitToHeight="9" orientation="portrait" r:id="rId1"/>
  <rowBreaks count="9" manualBreakCount="9">
    <brk id="46" min="1" max="8" man="1"/>
    <brk id="90" min="1" max="8" man="1"/>
    <brk id="134" min="1" max="8" man="1"/>
    <brk id="178" min="1" max="8" man="1"/>
    <brk id="222" min="1" max="8" man="1"/>
    <brk id="266" min="1" max="8" man="1"/>
    <brk id="311" min="1" max="8" man="1"/>
    <brk id="355" min="1" max="8" man="1"/>
    <brk id="394" min="1" max="8" man="1"/>
  </rowBreaks>
  <drawing r:id="rId2"/>
  <legacyDrawing r:id="rId3"/>
  <controls>
    <mc:AlternateContent xmlns:mc="http://schemas.openxmlformats.org/markup-compatibility/2006">
      <mc:Choice Requires="x14">
        <control shapeId="12349" r:id="rId4" name="PDF19">
          <controlPr defaultSize="0" autoLine="0" autoPict="0" linkedCell="encoded_19" r:id="rId5">
            <anchor moveWithCells="1">
              <from>
                <xdr:col>3</xdr:col>
                <xdr:colOff>9525</xdr:colOff>
                <xdr:row>416</xdr:row>
                <xdr:rowOff>85725</xdr:rowOff>
              </from>
              <to>
                <xdr:col>6</xdr:col>
                <xdr:colOff>619125</xdr:colOff>
                <xdr:row>420</xdr:row>
                <xdr:rowOff>276225</xdr:rowOff>
              </to>
            </anchor>
          </controlPr>
        </control>
      </mc:Choice>
      <mc:Fallback>
        <control shapeId="12349" r:id="rId4" name="PDF19"/>
      </mc:Fallback>
    </mc:AlternateContent>
    <mc:AlternateContent xmlns:mc="http://schemas.openxmlformats.org/markup-compatibility/2006">
      <mc:Choice Requires="x14">
        <control shapeId="12348" r:id="rId6" name="PDF18">
          <controlPr defaultSize="0" autoLine="0" autoPict="0" linkedCell="encoded_18" r:id="rId7">
            <anchor moveWithCells="1">
              <from>
                <xdr:col>3</xdr:col>
                <xdr:colOff>9525</xdr:colOff>
                <xdr:row>394</xdr:row>
                <xdr:rowOff>85725</xdr:rowOff>
              </from>
              <to>
                <xdr:col>6</xdr:col>
                <xdr:colOff>619125</xdr:colOff>
                <xdr:row>398</xdr:row>
                <xdr:rowOff>276225</xdr:rowOff>
              </to>
            </anchor>
          </controlPr>
        </control>
      </mc:Choice>
      <mc:Fallback>
        <control shapeId="12348" r:id="rId6" name="PDF18"/>
      </mc:Fallback>
    </mc:AlternateContent>
    <mc:AlternateContent xmlns:mc="http://schemas.openxmlformats.org/markup-compatibility/2006">
      <mc:Choice Requires="x14">
        <control shapeId="12347" r:id="rId8" name="PDF17">
          <controlPr defaultSize="0" autoLine="0" autoPict="0" linkedCell="encoded_17" r:id="rId9">
            <anchor moveWithCells="1">
              <from>
                <xdr:col>3</xdr:col>
                <xdr:colOff>9525</xdr:colOff>
                <xdr:row>372</xdr:row>
                <xdr:rowOff>85725</xdr:rowOff>
              </from>
              <to>
                <xdr:col>6</xdr:col>
                <xdr:colOff>619125</xdr:colOff>
                <xdr:row>376</xdr:row>
                <xdr:rowOff>276225</xdr:rowOff>
              </to>
            </anchor>
          </controlPr>
        </control>
      </mc:Choice>
      <mc:Fallback>
        <control shapeId="12347" r:id="rId8" name="PDF17"/>
      </mc:Fallback>
    </mc:AlternateContent>
    <mc:AlternateContent xmlns:mc="http://schemas.openxmlformats.org/markup-compatibility/2006">
      <mc:Choice Requires="x14">
        <control shapeId="12346" r:id="rId10" name="PDF16">
          <controlPr defaultSize="0" autoLine="0" autoPict="0" linkedCell="encoded_16" r:id="rId11">
            <anchor moveWithCells="1">
              <from>
                <xdr:col>3</xdr:col>
                <xdr:colOff>9525</xdr:colOff>
                <xdr:row>350</xdr:row>
                <xdr:rowOff>85725</xdr:rowOff>
              </from>
              <to>
                <xdr:col>6</xdr:col>
                <xdr:colOff>619125</xdr:colOff>
                <xdr:row>354</xdr:row>
                <xdr:rowOff>276225</xdr:rowOff>
              </to>
            </anchor>
          </controlPr>
        </control>
      </mc:Choice>
      <mc:Fallback>
        <control shapeId="12346" r:id="rId10" name="PDF16"/>
      </mc:Fallback>
    </mc:AlternateContent>
    <mc:AlternateContent xmlns:mc="http://schemas.openxmlformats.org/markup-compatibility/2006">
      <mc:Choice Requires="x14">
        <control shapeId="12345" r:id="rId12" name="PDF15">
          <controlPr defaultSize="0" autoLine="0" autoPict="0" linkedCell="encoded_15" r:id="rId13">
            <anchor moveWithCells="1">
              <from>
                <xdr:col>3</xdr:col>
                <xdr:colOff>9525</xdr:colOff>
                <xdr:row>328</xdr:row>
                <xdr:rowOff>85725</xdr:rowOff>
              </from>
              <to>
                <xdr:col>6</xdr:col>
                <xdr:colOff>619125</xdr:colOff>
                <xdr:row>332</xdr:row>
                <xdr:rowOff>276225</xdr:rowOff>
              </to>
            </anchor>
          </controlPr>
        </control>
      </mc:Choice>
      <mc:Fallback>
        <control shapeId="12345" r:id="rId12" name="PDF15"/>
      </mc:Fallback>
    </mc:AlternateContent>
    <mc:AlternateContent xmlns:mc="http://schemas.openxmlformats.org/markup-compatibility/2006">
      <mc:Choice Requires="x14">
        <control shapeId="12344" r:id="rId14" name="PDF14">
          <controlPr defaultSize="0" autoLine="0" autoPict="0" linkedCell="encoded_14" r:id="rId15">
            <anchor moveWithCells="1">
              <from>
                <xdr:col>3</xdr:col>
                <xdr:colOff>9525</xdr:colOff>
                <xdr:row>306</xdr:row>
                <xdr:rowOff>85725</xdr:rowOff>
              </from>
              <to>
                <xdr:col>6</xdr:col>
                <xdr:colOff>619125</xdr:colOff>
                <xdr:row>310</xdr:row>
                <xdr:rowOff>276225</xdr:rowOff>
              </to>
            </anchor>
          </controlPr>
        </control>
      </mc:Choice>
      <mc:Fallback>
        <control shapeId="12344" r:id="rId14" name="PDF14"/>
      </mc:Fallback>
    </mc:AlternateContent>
    <mc:AlternateContent xmlns:mc="http://schemas.openxmlformats.org/markup-compatibility/2006">
      <mc:Choice Requires="x14">
        <control shapeId="12342" r:id="rId16" name="PDF12">
          <controlPr defaultSize="0" autoLine="0" autoPict="0" linkedCell="encoded_13" r:id="rId17">
            <anchor moveWithCells="1">
              <from>
                <xdr:col>3</xdr:col>
                <xdr:colOff>9525</xdr:colOff>
                <xdr:row>283</xdr:row>
                <xdr:rowOff>95250</xdr:rowOff>
              </from>
              <to>
                <xdr:col>6</xdr:col>
                <xdr:colOff>619125</xdr:colOff>
                <xdr:row>287</xdr:row>
                <xdr:rowOff>285750</xdr:rowOff>
              </to>
            </anchor>
          </controlPr>
        </control>
      </mc:Choice>
      <mc:Fallback>
        <control shapeId="12342" r:id="rId16" name="PDF12"/>
      </mc:Fallback>
    </mc:AlternateContent>
    <mc:AlternateContent xmlns:mc="http://schemas.openxmlformats.org/markup-compatibility/2006">
      <mc:Choice Requires="x14">
        <control shapeId="12312" r:id="rId18" name="PDF1">
          <controlPr defaultSize="0" autoLine="0" autoPict="0" linkedCell="encoded_01" r:id="rId19">
            <anchor moveWithCells="1">
              <from>
                <xdr:col>3</xdr:col>
                <xdr:colOff>9525</xdr:colOff>
                <xdr:row>19</xdr:row>
                <xdr:rowOff>104775</xdr:rowOff>
              </from>
              <to>
                <xdr:col>6</xdr:col>
                <xdr:colOff>619125</xdr:colOff>
                <xdr:row>23</xdr:row>
                <xdr:rowOff>295275</xdr:rowOff>
              </to>
            </anchor>
          </controlPr>
        </control>
      </mc:Choice>
      <mc:Fallback>
        <control shapeId="12312" r:id="rId18" name="PDF1"/>
      </mc:Fallback>
    </mc:AlternateContent>
    <mc:AlternateContent xmlns:mc="http://schemas.openxmlformats.org/markup-compatibility/2006">
      <mc:Choice Requires="x14">
        <control shapeId="12327" r:id="rId20" name="PDF13">
          <controlPr defaultSize="0" autoLine="0" autoPict="0" linkedCell="encoded_02" r:id="rId21">
            <anchor moveWithCells="1">
              <from>
                <xdr:col>3</xdr:col>
                <xdr:colOff>9525</xdr:colOff>
                <xdr:row>41</xdr:row>
                <xdr:rowOff>95250</xdr:rowOff>
              </from>
              <to>
                <xdr:col>6</xdr:col>
                <xdr:colOff>619125</xdr:colOff>
                <xdr:row>45</xdr:row>
                <xdr:rowOff>285750</xdr:rowOff>
              </to>
            </anchor>
          </controlPr>
        </control>
      </mc:Choice>
      <mc:Fallback>
        <control shapeId="12327" r:id="rId20" name="PDF13"/>
      </mc:Fallback>
    </mc:AlternateContent>
    <mc:AlternateContent xmlns:mc="http://schemas.openxmlformats.org/markup-compatibility/2006">
      <mc:Choice Requires="x14">
        <control shapeId="12328" r:id="rId22" name="PDF2">
          <controlPr defaultSize="0" autoLine="0" autoPict="0" linkedCell="encoded_03" r:id="rId23">
            <anchor moveWithCells="1">
              <from>
                <xdr:col>3</xdr:col>
                <xdr:colOff>19050</xdr:colOff>
                <xdr:row>63</xdr:row>
                <xdr:rowOff>66675</xdr:rowOff>
              </from>
              <to>
                <xdr:col>6</xdr:col>
                <xdr:colOff>628650</xdr:colOff>
                <xdr:row>67</xdr:row>
                <xdr:rowOff>257175</xdr:rowOff>
              </to>
            </anchor>
          </controlPr>
        </control>
      </mc:Choice>
      <mc:Fallback>
        <control shapeId="12328" r:id="rId22" name="PDF2"/>
      </mc:Fallback>
    </mc:AlternateContent>
    <mc:AlternateContent xmlns:mc="http://schemas.openxmlformats.org/markup-compatibility/2006">
      <mc:Choice Requires="x14">
        <control shapeId="12329" r:id="rId24" name="PDF3">
          <controlPr defaultSize="0" autoLine="0" autoPict="0" linkedCell="encoded_04" r:id="rId25">
            <anchor moveWithCells="1">
              <from>
                <xdr:col>3</xdr:col>
                <xdr:colOff>9525</xdr:colOff>
                <xdr:row>85</xdr:row>
                <xdr:rowOff>85725</xdr:rowOff>
              </from>
              <to>
                <xdr:col>6</xdr:col>
                <xdr:colOff>619125</xdr:colOff>
                <xdr:row>89</xdr:row>
                <xdr:rowOff>276225</xdr:rowOff>
              </to>
            </anchor>
          </controlPr>
        </control>
      </mc:Choice>
      <mc:Fallback>
        <control shapeId="12329" r:id="rId24" name="PDF3"/>
      </mc:Fallback>
    </mc:AlternateContent>
    <mc:AlternateContent xmlns:mc="http://schemas.openxmlformats.org/markup-compatibility/2006">
      <mc:Choice Requires="x14">
        <control shapeId="12330" r:id="rId26" name="PDF4">
          <controlPr defaultSize="0" autoLine="0" autoPict="0" linkedCell="encoded_05" r:id="rId27">
            <anchor moveWithCells="1">
              <from>
                <xdr:col>3</xdr:col>
                <xdr:colOff>9525</xdr:colOff>
                <xdr:row>107</xdr:row>
                <xdr:rowOff>95250</xdr:rowOff>
              </from>
              <to>
                <xdr:col>6</xdr:col>
                <xdr:colOff>619125</xdr:colOff>
                <xdr:row>111</xdr:row>
                <xdr:rowOff>285750</xdr:rowOff>
              </to>
            </anchor>
          </controlPr>
        </control>
      </mc:Choice>
      <mc:Fallback>
        <control shapeId="12330" r:id="rId26" name="PDF4"/>
      </mc:Fallback>
    </mc:AlternateContent>
    <mc:AlternateContent xmlns:mc="http://schemas.openxmlformats.org/markup-compatibility/2006">
      <mc:Choice Requires="x14">
        <control shapeId="12331" r:id="rId28" name="PDF5">
          <controlPr defaultSize="0" autoLine="0" autoPict="0" linkedCell="encoded_06" r:id="rId29">
            <anchor moveWithCells="1">
              <from>
                <xdr:col>3</xdr:col>
                <xdr:colOff>9525</xdr:colOff>
                <xdr:row>129</xdr:row>
                <xdr:rowOff>95250</xdr:rowOff>
              </from>
              <to>
                <xdr:col>6</xdr:col>
                <xdr:colOff>619125</xdr:colOff>
                <xdr:row>133</xdr:row>
                <xdr:rowOff>285750</xdr:rowOff>
              </to>
            </anchor>
          </controlPr>
        </control>
      </mc:Choice>
      <mc:Fallback>
        <control shapeId="12331" r:id="rId28" name="PDF5"/>
      </mc:Fallback>
    </mc:AlternateContent>
    <mc:AlternateContent xmlns:mc="http://schemas.openxmlformats.org/markup-compatibility/2006">
      <mc:Choice Requires="x14">
        <control shapeId="12332" r:id="rId30" name="PDF6">
          <controlPr defaultSize="0" autoLine="0" autoPict="0" linkedCell="encoded_07" r:id="rId31">
            <anchor moveWithCells="1">
              <from>
                <xdr:col>3</xdr:col>
                <xdr:colOff>9525</xdr:colOff>
                <xdr:row>151</xdr:row>
                <xdr:rowOff>95250</xdr:rowOff>
              </from>
              <to>
                <xdr:col>6</xdr:col>
                <xdr:colOff>619125</xdr:colOff>
                <xdr:row>155</xdr:row>
                <xdr:rowOff>285750</xdr:rowOff>
              </to>
            </anchor>
          </controlPr>
        </control>
      </mc:Choice>
      <mc:Fallback>
        <control shapeId="12332" r:id="rId30" name="PDF6"/>
      </mc:Fallback>
    </mc:AlternateContent>
    <mc:AlternateContent xmlns:mc="http://schemas.openxmlformats.org/markup-compatibility/2006">
      <mc:Choice Requires="x14">
        <control shapeId="12333" r:id="rId32" name="PDF7">
          <controlPr defaultSize="0" autoLine="0" autoPict="0" linkedCell="encoded_08" r:id="rId33">
            <anchor moveWithCells="1">
              <from>
                <xdr:col>3</xdr:col>
                <xdr:colOff>9525</xdr:colOff>
                <xdr:row>173</xdr:row>
                <xdr:rowOff>95250</xdr:rowOff>
              </from>
              <to>
                <xdr:col>6</xdr:col>
                <xdr:colOff>619125</xdr:colOff>
                <xdr:row>177</xdr:row>
                <xdr:rowOff>285750</xdr:rowOff>
              </to>
            </anchor>
          </controlPr>
        </control>
      </mc:Choice>
      <mc:Fallback>
        <control shapeId="12333" r:id="rId32" name="PDF7"/>
      </mc:Fallback>
    </mc:AlternateContent>
    <mc:AlternateContent xmlns:mc="http://schemas.openxmlformats.org/markup-compatibility/2006">
      <mc:Choice Requires="x14">
        <control shapeId="12334" r:id="rId34" name="PDF8">
          <controlPr defaultSize="0" autoLine="0" autoPict="0" linkedCell="encoded_09" r:id="rId35">
            <anchor moveWithCells="1">
              <from>
                <xdr:col>3</xdr:col>
                <xdr:colOff>0</xdr:colOff>
                <xdr:row>195</xdr:row>
                <xdr:rowOff>95250</xdr:rowOff>
              </from>
              <to>
                <xdr:col>6</xdr:col>
                <xdr:colOff>609600</xdr:colOff>
                <xdr:row>199</xdr:row>
                <xdr:rowOff>285750</xdr:rowOff>
              </to>
            </anchor>
          </controlPr>
        </control>
      </mc:Choice>
      <mc:Fallback>
        <control shapeId="12334" r:id="rId34" name="PDF8"/>
      </mc:Fallback>
    </mc:AlternateContent>
    <mc:AlternateContent xmlns:mc="http://schemas.openxmlformats.org/markup-compatibility/2006">
      <mc:Choice Requires="x14">
        <control shapeId="12335" r:id="rId36" name="PDF9">
          <controlPr defaultSize="0" autoLine="0" autoPict="0" linkedCell="encoded_10" r:id="rId37">
            <anchor moveWithCells="1">
              <from>
                <xdr:col>3</xdr:col>
                <xdr:colOff>9525</xdr:colOff>
                <xdr:row>217</xdr:row>
                <xdr:rowOff>95250</xdr:rowOff>
              </from>
              <to>
                <xdr:col>6</xdr:col>
                <xdr:colOff>619125</xdr:colOff>
                <xdr:row>221</xdr:row>
                <xdr:rowOff>285750</xdr:rowOff>
              </to>
            </anchor>
          </controlPr>
        </control>
      </mc:Choice>
      <mc:Fallback>
        <control shapeId="12335" r:id="rId36" name="PDF9"/>
      </mc:Fallback>
    </mc:AlternateContent>
    <mc:AlternateContent xmlns:mc="http://schemas.openxmlformats.org/markup-compatibility/2006">
      <mc:Choice Requires="x14">
        <control shapeId="12336" r:id="rId38" name="PDF10">
          <controlPr defaultSize="0" autoLine="0" autoPict="0" linkedCell="encoded_11" r:id="rId39">
            <anchor moveWithCells="1">
              <from>
                <xdr:col>3</xdr:col>
                <xdr:colOff>9525</xdr:colOff>
                <xdr:row>239</xdr:row>
                <xdr:rowOff>85725</xdr:rowOff>
              </from>
              <to>
                <xdr:col>6</xdr:col>
                <xdr:colOff>619125</xdr:colOff>
                <xdr:row>243</xdr:row>
                <xdr:rowOff>276225</xdr:rowOff>
              </to>
            </anchor>
          </controlPr>
        </control>
      </mc:Choice>
      <mc:Fallback>
        <control shapeId="12336" r:id="rId38" name="PDF10"/>
      </mc:Fallback>
    </mc:AlternateContent>
    <mc:AlternateContent xmlns:mc="http://schemas.openxmlformats.org/markup-compatibility/2006">
      <mc:Choice Requires="x14">
        <control shapeId="12337" r:id="rId40" name="PDF11">
          <controlPr defaultSize="0" autoLine="0" autoPict="0" linkedCell="encoded_12" r:id="rId41">
            <anchor moveWithCells="1">
              <from>
                <xdr:col>3</xdr:col>
                <xdr:colOff>9525</xdr:colOff>
                <xdr:row>261</xdr:row>
                <xdr:rowOff>85725</xdr:rowOff>
              </from>
              <to>
                <xdr:col>6</xdr:col>
                <xdr:colOff>619125</xdr:colOff>
                <xdr:row>265</xdr:row>
                <xdr:rowOff>276225</xdr:rowOff>
              </to>
            </anchor>
          </controlPr>
        </control>
      </mc:Choice>
      <mc:Fallback>
        <control shapeId="12337" r:id="rId40" name="PDF11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0" tint="-0.14999847407452621"/>
  </sheetPr>
  <dimension ref="A1:Z30"/>
  <sheetViews>
    <sheetView showGridLines="0" rightToLeft="1" zoomScale="85" zoomScaleNormal="85" workbookViewId="0">
      <selection activeCell="P6" sqref="P6"/>
    </sheetView>
  </sheetViews>
  <sheetFormatPr defaultColWidth="0" defaultRowHeight="15" zeroHeight="1" x14ac:dyDescent="0.25"/>
  <cols>
    <col min="1" max="1" width="0.85546875" style="4" customWidth="1"/>
    <col min="2" max="2" width="1.140625" style="4" customWidth="1"/>
    <col min="3" max="3" width="6" style="4" customWidth="1"/>
    <col min="4" max="4" width="11" style="4" customWidth="1"/>
    <col min="5" max="5" width="2.85546875" style="4" customWidth="1"/>
    <col min="6" max="6" width="7" style="4" customWidth="1"/>
    <col min="7" max="7" width="3.140625" style="4" customWidth="1"/>
    <col min="8" max="8" width="16.28515625" style="4" customWidth="1"/>
    <col min="9" max="9" width="0.42578125" style="4" customWidth="1"/>
    <col min="10" max="10" width="17.5703125" style="4" customWidth="1"/>
    <col min="11" max="11" width="10.5703125" style="4" customWidth="1"/>
    <col min="12" max="12" width="7.5703125" style="4" customWidth="1"/>
    <col min="13" max="13" width="0.42578125" style="4" customWidth="1"/>
    <col min="14" max="14" width="9" style="4" customWidth="1"/>
    <col min="15" max="15" width="9.42578125" style="4" customWidth="1"/>
    <col min="16" max="16" width="10.42578125" style="4" customWidth="1"/>
    <col min="17" max="17" width="6.5703125" style="4" customWidth="1"/>
    <col min="18" max="18" width="11.140625" style="4" customWidth="1"/>
    <col min="19" max="19" width="1" style="4" customWidth="1"/>
    <col min="20" max="20" width="0.85546875" style="4" customWidth="1"/>
    <col min="21" max="21" width="11.5703125" style="4" hidden="1" customWidth="1"/>
    <col min="22" max="23" width="9" style="4" hidden="1" customWidth="1"/>
    <col min="24" max="26" width="0" style="4" hidden="1" customWidth="1"/>
    <col min="27" max="16384" width="9" style="4" hidden="1"/>
  </cols>
  <sheetData>
    <row r="1" spans="1:19" ht="5.25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26.25" x14ac:dyDescent="0.25">
      <c r="A2" s="26"/>
      <c r="B2" s="27"/>
      <c r="C2" s="28"/>
      <c r="D2" s="28"/>
      <c r="E2" s="278" t="s">
        <v>1061</v>
      </c>
      <c r="F2" s="29"/>
      <c r="G2" s="29"/>
      <c r="H2" s="29"/>
      <c r="I2" s="29"/>
      <c r="J2" s="29"/>
      <c r="K2" s="30"/>
      <c r="L2" s="30"/>
      <c r="M2" s="30"/>
      <c r="N2" s="30"/>
      <c r="O2" s="30"/>
      <c r="P2" s="30"/>
      <c r="Q2" s="30"/>
      <c r="R2" s="30"/>
      <c r="S2" s="27"/>
    </row>
    <row r="3" spans="1:19" s="5" customFormat="1" ht="27.75" x14ac:dyDescent="0.25">
      <c r="A3" s="31"/>
      <c r="B3" s="32"/>
      <c r="C3" s="33"/>
      <c r="D3" s="33"/>
      <c r="E3" s="33" t="s">
        <v>540</v>
      </c>
      <c r="F3" s="33"/>
      <c r="G3" s="33"/>
      <c r="H3" s="33"/>
      <c r="I3" s="33"/>
      <c r="J3" s="208" t="str">
        <f>IF('Data Entry'!$R$2=0,"",'Data Entry'!$R$2)</f>
        <v>Version 9</v>
      </c>
      <c r="K3" s="34"/>
      <c r="L3" s="34"/>
      <c r="M3" s="34"/>
      <c r="N3" s="34"/>
      <c r="O3" s="34"/>
      <c r="P3" s="34"/>
      <c r="Q3" s="34"/>
      <c r="R3" s="34"/>
      <c r="S3" s="32"/>
    </row>
    <row r="4" spans="1:19" ht="33.75" customHeight="1" x14ac:dyDescent="0.25">
      <c r="A4" s="26"/>
      <c r="B4" s="27"/>
      <c r="C4" s="35"/>
      <c r="D4" s="35"/>
      <c r="E4" s="36" t="s">
        <v>0</v>
      </c>
      <c r="F4" s="35"/>
      <c r="G4" s="35"/>
      <c r="H4" s="35"/>
      <c r="I4" s="35"/>
      <c r="J4" s="35"/>
      <c r="K4" s="30"/>
      <c r="L4" s="30"/>
      <c r="M4" s="30"/>
      <c r="N4" s="30"/>
      <c r="O4" s="30"/>
      <c r="P4" s="30"/>
      <c r="Q4" s="30"/>
      <c r="R4" s="30"/>
      <c r="S4" s="27"/>
    </row>
    <row r="5" spans="1:19" ht="15.75" thickBot="1" x14ac:dyDescent="0.3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19" s="7" customFormat="1" ht="21" x14ac:dyDescent="0.25">
      <c r="A6" s="37"/>
      <c r="B6" s="38"/>
      <c r="C6" s="38"/>
      <c r="D6" s="39"/>
      <c r="E6" s="40" t="s">
        <v>4</v>
      </c>
      <c r="F6" s="319" t="s">
        <v>1058</v>
      </c>
      <c r="G6" s="320"/>
      <c r="H6" s="38"/>
      <c r="I6" s="38"/>
      <c r="J6" s="41" t="s">
        <v>550</v>
      </c>
      <c r="K6" s="184" t="str">
        <f>IF(H18=0,"",_ba&amp;"-"&amp;"C"&amp;_fnr)</f>
        <v/>
      </c>
      <c r="L6" s="185"/>
      <c r="M6" s="38"/>
      <c r="N6" s="38"/>
      <c r="O6" s="40" t="s">
        <v>5</v>
      </c>
      <c r="P6" s="181" t="str">
        <f>IF('Data Entry'!P6=0,"",'Data Entry'!P6)</f>
        <v/>
      </c>
      <c r="Q6" s="182" t="str">
        <f>IF('Data Entry'!Q6=0,"",'Data Entry'!Q6)</f>
        <v/>
      </c>
      <c r="R6" s="183" t="str">
        <f>IF('Data Entry'!R6=0,"",'Data Entry'!R6)</f>
        <v/>
      </c>
      <c r="S6" s="38"/>
    </row>
    <row r="7" spans="1:19" s="8" customFormat="1" ht="13.5" customHeight="1" thickBot="1" x14ac:dyDescent="0.3">
      <c r="A7" s="45"/>
      <c r="B7" s="46"/>
      <c r="C7" s="46"/>
      <c r="D7" s="47"/>
      <c r="E7" s="48" t="s">
        <v>1</v>
      </c>
      <c r="F7" s="49"/>
      <c r="G7" s="50"/>
      <c r="H7" s="51"/>
      <c r="I7" s="51"/>
      <c r="J7" s="48" t="s">
        <v>544</v>
      </c>
      <c r="K7" s="52" t="s">
        <v>2</v>
      </c>
      <c r="L7" s="111" t="s">
        <v>630</v>
      </c>
      <c r="M7" s="54"/>
      <c r="N7" s="55"/>
      <c r="O7" s="14" t="s">
        <v>545</v>
      </c>
      <c r="P7" s="52" t="s">
        <v>539</v>
      </c>
      <c r="Q7" s="56" t="s">
        <v>538</v>
      </c>
      <c r="R7" s="53" t="s">
        <v>537</v>
      </c>
      <c r="S7" s="46"/>
    </row>
    <row r="8" spans="1:19" x14ac:dyDescent="0.25">
      <c r="A8" s="2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1:19" ht="20.25" customHeight="1" thickBot="1" x14ac:dyDescent="0.3">
      <c r="A9" s="26"/>
      <c r="B9" s="27"/>
      <c r="C9" s="27"/>
      <c r="D9" s="27"/>
      <c r="E9" s="27"/>
      <c r="F9" s="27"/>
      <c r="G9" s="27"/>
      <c r="H9" s="27"/>
      <c r="I9" s="27"/>
      <c r="J9" s="47"/>
      <c r="K9" s="57" t="s">
        <v>577</v>
      </c>
      <c r="L9" s="58" t="s">
        <v>559</v>
      </c>
      <c r="M9" s="59"/>
      <c r="N9" s="27"/>
      <c r="O9" s="27"/>
      <c r="P9" s="27"/>
      <c r="Q9" s="27"/>
      <c r="R9" s="27"/>
      <c r="S9" s="27"/>
    </row>
    <row r="10" spans="1:19" ht="21.75" thickBot="1" x14ac:dyDescent="0.3">
      <c r="A10" s="26"/>
      <c r="B10" s="27"/>
      <c r="C10" s="27"/>
      <c r="D10" s="60" t="s">
        <v>7</v>
      </c>
      <c r="E10" s="27"/>
      <c r="F10" s="27"/>
      <c r="G10" s="27"/>
      <c r="H10" s="61" t="s">
        <v>1069</v>
      </c>
      <c r="I10" s="62"/>
      <c r="J10" s="59" t="s">
        <v>859</v>
      </c>
      <c r="K10" s="6"/>
      <c r="L10" s="6"/>
      <c r="M10" s="59"/>
      <c r="N10" s="27"/>
      <c r="O10" s="48" t="s">
        <v>860</v>
      </c>
      <c r="P10" s="27"/>
      <c r="Q10" s="27"/>
      <c r="R10" s="27"/>
      <c r="S10" s="27"/>
    </row>
    <row r="11" spans="1:19" ht="17.45" customHeight="1" thickBot="1" x14ac:dyDescent="0.3">
      <c r="A11" s="26"/>
      <c r="B11" s="27"/>
      <c r="C11" s="27"/>
      <c r="D11" s="177">
        <f>'Data Entry'!D11</f>
        <v>0</v>
      </c>
      <c r="E11" s="64" t="s">
        <v>3</v>
      </c>
      <c r="F11" s="64">
        <v>500</v>
      </c>
      <c r="G11" s="47" t="s">
        <v>6</v>
      </c>
      <c r="H11" s="65">
        <f>D11*F11</f>
        <v>0</v>
      </c>
      <c r="I11" s="66"/>
      <c r="J11" s="27"/>
      <c r="K11" s="27"/>
      <c r="L11" s="27"/>
      <c r="M11" s="27"/>
      <c r="N11" s="27"/>
      <c r="O11" s="27"/>
      <c r="P11" s="27"/>
      <c r="Q11" s="27"/>
      <c r="R11" s="27"/>
      <c r="S11" s="27"/>
    </row>
    <row r="12" spans="1:19" ht="17.45" customHeight="1" x14ac:dyDescent="0.25">
      <c r="A12" s="26"/>
      <c r="B12" s="27"/>
      <c r="C12" s="27"/>
      <c r="D12" s="178">
        <f>'Data Entry'!D12</f>
        <v>0</v>
      </c>
      <c r="E12" s="64" t="s">
        <v>3</v>
      </c>
      <c r="F12" s="64">
        <v>100</v>
      </c>
      <c r="G12" s="47" t="s">
        <v>6</v>
      </c>
      <c r="H12" s="65">
        <f t="shared" ref="H12:H16" si="0">D12*F12</f>
        <v>0</v>
      </c>
      <c r="I12" s="66"/>
      <c r="J12" s="27"/>
      <c r="K12" s="57" t="s">
        <v>960</v>
      </c>
      <c r="L12" s="321" t="str">
        <f>_csh</f>
        <v/>
      </c>
      <c r="M12" s="322"/>
      <c r="N12" s="323"/>
      <c r="O12" s="323"/>
      <c r="P12" s="323"/>
      <c r="Q12" s="323"/>
      <c r="R12" s="324"/>
      <c r="S12" s="27"/>
    </row>
    <row r="13" spans="1:19" ht="17.45" customHeight="1" x14ac:dyDescent="0.25">
      <c r="A13" s="26"/>
      <c r="B13" s="27"/>
      <c r="C13" s="27"/>
      <c r="D13" s="178">
        <f>'Data Entry'!D13</f>
        <v>0</v>
      </c>
      <c r="E13" s="64" t="s">
        <v>3</v>
      </c>
      <c r="F13" s="64">
        <v>50</v>
      </c>
      <c r="G13" s="47" t="s">
        <v>6</v>
      </c>
      <c r="H13" s="65">
        <f t="shared" si="0"/>
        <v>0</v>
      </c>
      <c r="I13" s="66"/>
      <c r="J13" s="27"/>
      <c r="K13" s="48" t="s">
        <v>979</v>
      </c>
      <c r="L13" s="325"/>
      <c r="M13" s="326"/>
      <c r="N13" s="327"/>
      <c r="O13" s="327"/>
      <c r="P13" s="327"/>
      <c r="Q13" s="327"/>
      <c r="R13" s="328"/>
      <c r="S13" s="27"/>
    </row>
    <row r="14" spans="1:19" ht="17.45" customHeight="1" x14ac:dyDescent="0.25">
      <c r="A14" s="26"/>
      <c r="B14" s="27"/>
      <c r="C14" s="27"/>
      <c r="D14" s="178">
        <f>'Data Entry'!D14</f>
        <v>0</v>
      </c>
      <c r="E14" s="64" t="s">
        <v>3</v>
      </c>
      <c r="F14" s="64">
        <v>20</v>
      </c>
      <c r="G14" s="47" t="s">
        <v>6</v>
      </c>
      <c r="H14" s="65">
        <f t="shared" si="0"/>
        <v>0</v>
      </c>
      <c r="I14" s="66"/>
      <c r="J14" s="27"/>
      <c r="K14" s="27"/>
      <c r="L14" s="329"/>
      <c r="M14" s="327"/>
      <c r="N14" s="330"/>
      <c r="O14" s="330"/>
      <c r="P14" s="330"/>
      <c r="Q14" s="330"/>
      <c r="R14" s="328"/>
      <c r="S14" s="27"/>
    </row>
    <row r="15" spans="1:19" ht="17.45" customHeight="1" thickBot="1" x14ac:dyDescent="0.3">
      <c r="A15" s="26"/>
      <c r="B15" s="27"/>
      <c r="C15" s="27"/>
      <c r="D15" s="178">
        <f>'Data Entry'!D15</f>
        <v>0</v>
      </c>
      <c r="E15" s="64" t="s">
        <v>3</v>
      </c>
      <c r="F15" s="64">
        <v>10</v>
      </c>
      <c r="G15" s="47" t="s">
        <v>6</v>
      </c>
      <c r="H15" s="65">
        <f t="shared" si="0"/>
        <v>0</v>
      </c>
      <c r="I15" s="66"/>
      <c r="J15" s="27"/>
      <c r="K15" s="27"/>
      <c r="L15" s="331"/>
      <c r="M15" s="332"/>
      <c r="N15" s="332"/>
      <c r="O15" s="332"/>
      <c r="P15" s="332"/>
      <c r="Q15" s="332"/>
      <c r="R15" s="333"/>
      <c r="S15" s="27"/>
    </row>
    <row r="16" spans="1:19" ht="17.45" customHeight="1" thickBot="1" x14ac:dyDescent="0.3">
      <c r="A16" s="26"/>
      <c r="B16" s="27"/>
      <c r="C16" s="27"/>
      <c r="D16" s="179">
        <f>'Data Entry'!D16</f>
        <v>0</v>
      </c>
      <c r="E16" s="64" t="s">
        <v>3</v>
      </c>
      <c r="F16" s="64">
        <v>5</v>
      </c>
      <c r="G16" s="47" t="s">
        <v>6</v>
      </c>
      <c r="H16" s="65">
        <f t="shared" si="0"/>
        <v>0</v>
      </c>
      <c r="I16" s="66"/>
      <c r="J16" s="27"/>
      <c r="K16" s="27"/>
      <c r="L16" s="27"/>
      <c r="M16" s="27"/>
      <c r="N16" s="27"/>
      <c r="O16" s="27"/>
      <c r="P16" s="27"/>
      <c r="Q16" s="27"/>
      <c r="R16" s="27"/>
      <c r="S16" s="27"/>
    </row>
    <row r="17" spans="1:19" ht="17.45" customHeight="1" x14ac:dyDescent="0.25">
      <c r="A17" s="26"/>
      <c r="B17" s="27"/>
      <c r="C17" s="27"/>
      <c r="D17" s="68"/>
      <c r="E17" s="64"/>
      <c r="F17" s="64"/>
      <c r="G17" s="69" t="s">
        <v>1066</v>
      </c>
      <c r="H17" s="180">
        <f>'Data Entry'!H17</f>
        <v>0</v>
      </c>
      <c r="I17" s="66"/>
      <c r="J17" s="71" t="s">
        <v>578</v>
      </c>
      <c r="K17" s="72"/>
      <c r="L17" s="73"/>
      <c r="M17" s="74"/>
      <c r="N17" s="71" t="s">
        <v>579</v>
      </c>
      <c r="O17" s="75"/>
      <c r="P17" s="75"/>
      <c r="Q17" s="75"/>
      <c r="R17" s="76"/>
      <c r="S17" s="27"/>
    </row>
    <row r="18" spans="1:19" ht="19.5" customHeight="1" thickBot="1" x14ac:dyDescent="0.3">
      <c r="A18" s="26"/>
      <c r="B18" s="27"/>
      <c r="C18" s="27"/>
      <c r="D18" s="27"/>
      <c r="E18" s="77"/>
      <c r="F18" s="27"/>
      <c r="G18" s="78" t="s">
        <v>580</v>
      </c>
      <c r="H18" s="176">
        <f>SUM(H11:H17)</f>
        <v>0</v>
      </c>
      <c r="I18" s="66"/>
      <c r="J18" s="10" t="s">
        <v>541</v>
      </c>
      <c r="K18" s="378"/>
      <c r="L18" s="379"/>
      <c r="M18" s="38"/>
      <c r="N18" s="80"/>
      <c r="O18" s="81" t="s">
        <v>581</v>
      </c>
      <c r="P18" s="378"/>
      <c r="Q18" s="378"/>
      <c r="R18" s="379"/>
      <c r="S18" s="38"/>
    </row>
    <row r="19" spans="1:19" ht="19.5" customHeight="1" x14ac:dyDescent="0.25">
      <c r="A19" s="26"/>
      <c r="B19" s="27"/>
      <c r="C19" s="27"/>
      <c r="D19" s="27"/>
      <c r="E19" s="77"/>
      <c r="F19" s="27"/>
      <c r="G19" s="78"/>
      <c r="H19" s="175"/>
      <c r="I19" s="66"/>
      <c r="J19" s="10" t="s">
        <v>546</v>
      </c>
      <c r="K19" s="378"/>
      <c r="L19" s="379"/>
      <c r="M19" s="38"/>
      <c r="N19" s="80"/>
      <c r="O19" s="81" t="s">
        <v>583</v>
      </c>
      <c r="P19" s="380" t="str">
        <f>IF('Data Entry'!P19=0,"",'Data Entry'!P19)</f>
        <v/>
      </c>
      <c r="Q19" s="380"/>
      <c r="R19" s="381"/>
      <c r="S19" s="38"/>
    </row>
    <row r="20" spans="1:19" ht="19.5" customHeight="1" thickBot="1" x14ac:dyDescent="0.3">
      <c r="A20" s="26"/>
      <c r="B20" s="27"/>
      <c r="C20" s="27"/>
      <c r="D20" s="27"/>
      <c r="E20" s="77"/>
      <c r="F20" s="27"/>
      <c r="G20" s="78"/>
      <c r="H20" s="82"/>
      <c r="I20" s="82"/>
      <c r="J20" s="11" t="s">
        <v>542</v>
      </c>
      <c r="K20" s="371"/>
      <c r="L20" s="372"/>
      <c r="M20" s="38"/>
      <c r="N20" s="83"/>
      <c r="O20" s="84" t="s">
        <v>585</v>
      </c>
      <c r="P20" s="373" t="str">
        <f>IF('Data Entry'!P20=0,"",'Data Entry'!P20)</f>
        <v/>
      </c>
      <c r="Q20" s="373"/>
      <c r="R20" s="374"/>
      <c r="S20" s="38"/>
    </row>
    <row r="21" spans="1:19" ht="6" customHeight="1" x14ac:dyDescent="0.25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1:19" ht="6" customHeight="1" thickBot="1" x14ac:dyDescent="0.3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 ht="19.5" customHeight="1" x14ac:dyDescent="0.25">
      <c r="A23" s="26"/>
      <c r="B23" s="27"/>
      <c r="C23" s="27"/>
      <c r="D23" s="124" t="s">
        <v>590</v>
      </c>
      <c r="E23" s="125"/>
      <c r="F23" s="125"/>
      <c r="G23" s="125"/>
      <c r="H23" s="125"/>
      <c r="I23" s="125"/>
      <c r="J23" s="365" t="str">
        <f>IF('Data Entry'!J41=0,"",'Data Entry'!J41)</f>
        <v/>
      </c>
      <c r="K23" s="366"/>
      <c r="L23" s="366"/>
      <c r="M23" s="366"/>
      <c r="N23" s="366"/>
      <c r="O23" s="366"/>
      <c r="P23" s="366"/>
      <c r="Q23" s="366"/>
      <c r="R23" s="367"/>
      <c r="S23" s="27"/>
    </row>
    <row r="24" spans="1:19" ht="19.5" customHeight="1" x14ac:dyDescent="0.25">
      <c r="A24" s="26"/>
      <c r="B24" s="27"/>
      <c r="C24" s="27"/>
      <c r="D24" s="126" t="s">
        <v>591</v>
      </c>
      <c r="E24" s="91"/>
      <c r="F24" s="91"/>
      <c r="G24" s="91"/>
      <c r="H24" s="91"/>
      <c r="I24" s="91"/>
      <c r="J24" s="231" t="s">
        <v>594</v>
      </c>
      <c r="K24" s="375" t="str">
        <f>IF('Data Entry'!$K$42:$R$42=0,"",'Data Entry'!$K$42:$R$42)</f>
        <v/>
      </c>
      <c r="L24" s="376"/>
      <c r="M24" s="376"/>
      <c r="N24" s="376"/>
      <c r="O24" s="376"/>
      <c r="P24" s="376"/>
      <c r="Q24" s="376"/>
      <c r="R24" s="377"/>
      <c r="S24" s="27"/>
    </row>
    <row r="25" spans="1:19" ht="21.75" thickBot="1" x14ac:dyDescent="0.3">
      <c r="A25" s="26"/>
      <c r="B25" s="27"/>
      <c r="C25" s="27"/>
      <c r="D25" s="127" t="s">
        <v>592</v>
      </c>
      <c r="E25" s="368" t="str">
        <f>IF('Data Entry'!E43=0,"",'Data Entry'!E43)</f>
        <v/>
      </c>
      <c r="F25" s="368"/>
      <c r="G25" s="368"/>
      <c r="H25" s="368"/>
      <c r="I25" s="368"/>
      <c r="J25" s="128" t="s">
        <v>593</v>
      </c>
      <c r="K25" s="369" t="str">
        <f>IF('Data Entry'!K43=0,"",'Data Entry'!K43)</f>
        <v/>
      </c>
      <c r="L25" s="369"/>
      <c r="M25" s="369"/>
      <c r="N25" s="129"/>
      <c r="O25" s="128" t="s">
        <v>594</v>
      </c>
      <c r="P25" s="369" t="str">
        <f>IF('Data Entry'!P43=0,"",'Data Entry'!P43)</f>
        <v/>
      </c>
      <c r="Q25" s="369"/>
      <c r="R25" s="370"/>
      <c r="S25" s="27"/>
    </row>
    <row r="26" spans="1:19" ht="5.25" customHeight="1" x14ac:dyDescent="0.25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</row>
    <row r="27" spans="1:19" ht="5.25" customHeight="1" x14ac:dyDescent="0.25">
      <c r="A27" s="26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</row>
    <row r="28" spans="1:19" ht="5.25" customHeight="1" x14ac:dyDescent="0.25"/>
    <row r="29" spans="1:19" x14ac:dyDescent="0.25"/>
    <row r="30" spans="1:19" x14ac:dyDescent="0.25"/>
  </sheetData>
  <sheetProtection algorithmName="SHA-512" hashValue="w0Z8cpmNHndYd5pZXsIxMlSHltgG06TkYzk8Szr6AgCLputo+QOs3jJPPoRLUd+j9g8AscFPH007jQ+AIYIqWA==" saltValue="/t8p6rx1COBQnl0jKSMciQ==" spinCount="100000" sheet="1" objects="1" scenarios="1" selectLockedCells="1" autoFilter="0"/>
  <mergeCells count="13">
    <mergeCell ref="F6:G6"/>
    <mergeCell ref="L12:R15"/>
    <mergeCell ref="K18:L18"/>
    <mergeCell ref="P18:R18"/>
    <mergeCell ref="K19:L19"/>
    <mergeCell ref="P19:R19"/>
    <mergeCell ref="J23:R23"/>
    <mergeCell ref="E25:I25"/>
    <mergeCell ref="K25:M25"/>
    <mergeCell ref="P25:R25"/>
    <mergeCell ref="K20:L20"/>
    <mergeCell ref="P20:R20"/>
    <mergeCell ref="K24:R24"/>
  </mergeCells>
  <conditionalFormatting sqref="P6:R6">
    <cfRule type="expression" dxfId="1" priority="3">
      <formula>OR(DAY(DATE($P$6,$Q$6,$R$6))&lt;&gt;$R$6,MONTH(DATE($P$6,$Q$6,$R$6))&lt;&gt;$Q$6,YEAR(DATE($P$6,$Q$6,$R$6))&lt;&gt;$P$6)</formula>
    </cfRule>
  </conditionalFormatting>
  <printOptions horizontalCentered="1"/>
  <pageMargins left="0.47" right="0.46" top="0.45" bottom="0.3" header="0.3" footer="0.2"/>
  <pageSetup paperSize="9" scale="67" fitToHeight="2" orientation="portrait" r:id="rId1"/>
  <rowBreaks count="1" manualBreakCount="1">
    <brk id="26" max="18" man="1"/>
  </rowBreaks>
  <drawing r:id="rId2"/>
  <legacyDrawing r:id="rId3"/>
  <controls>
    <mc:AlternateContent xmlns:mc="http://schemas.openxmlformats.org/markup-compatibility/2006">
      <mc:Choice Requires="x14">
        <control shapeId="13313" r:id="rId4" name="PDF1">
          <controlPr defaultSize="0" autoLine="0" autoPict="0" linkedCell="cash_encoded" r:id="rId5">
            <anchor moveWithCells="1">
              <from>
                <xdr:col>10</xdr:col>
                <xdr:colOff>228600</xdr:colOff>
                <xdr:row>1</xdr:row>
                <xdr:rowOff>57150</xdr:rowOff>
              </from>
              <to>
                <xdr:col>18</xdr:col>
                <xdr:colOff>47625</xdr:colOff>
                <xdr:row>4</xdr:row>
                <xdr:rowOff>47625</xdr:rowOff>
              </to>
            </anchor>
          </controlPr>
        </control>
      </mc:Choice>
      <mc:Fallback>
        <control shapeId="13313" r:id="rId4" name="PDF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theme="0" tint="-0.14999847407452621"/>
  </sheetPr>
  <dimension ref="A1:Z52"/>
  <sheetViews>
    <sheetView showGridLines="0" rightToLeft="1" zoomScaleNormal="100" workbookViewId="0">
      <selection activeCell="E2" sqref="E2"/>
    </sheetView>
  </sheetViews>
  <sheetFormatPr defaultColWidth="0" defaultRowHeight="15" zeroHeight="1" x14ac:dyDescent="0.25"/>
  <cols>
    <col min="1" max="1" width="0.85546875" style="4" customWidth="1"/>
    <col min="2" max="2" width="1.140625" style="4" customWidth="1"/>
    <col min="3" max="3" width="6" style="4" customWidth="1"/>
    <col min="4" max="4" width="11" style="4" customWidth="1"/>
    <col min="5" max="5" width="2.85546875" style="4" customWidth="1"/>
    <col min="6" max="6" width="7" style="4" customWidth="1"/>
    <col min="7" max="7" width="3.140625" style="4" customWidth="1"/>
    <col min="8" max="8" width="16.28515625" style="4" customWidth="1"/>
    <col min="9" max="9" width="0.42578125" style="4" customWidth="1"/>
    <col min="10" max="10" width="17.5703125" style="4" customWidth="1"/>
    <col min="11" max="11" width="10.5703125" style="4" customWidth="1"/>
    <col min="12" max="12" width="7.5703125" style="4" customWidth="1"/>
    <col min="13" max="13" width="0.42578125" style="4" customWidth="1"/>
    <col min="14" max="14" width="9" style="4" customWidth="1"/>
    <col min="15" max="15" width="9.42578125" style="4" customWidth="1"/>
    <col min="16" max="16" width="10.42578125" style="4" customWidth="1"/>
    <col min="17" max="17" width="6.5703125" style="4" customWidth="1"/>
    <col min="18" max="18" width="11.140625" style="4" customWidth="1"/>
    <col min="19" max="19" width="1" style="4" customWidth="1"/>
    <col min="20" max="20" width="0.85546875" style="4" customWidth="1"/>
    <col min="21" max="21" width="11.5703125" style="4" hidden="1" customWidth="1"/>
    <col min="22" max="23" width="9" style="4" hidden="1" customWidth="1"/>
    <col min="24" max="26" width="0" style="4" hidden="1" customWidth="1"/>
    <col min="27" max="16384" width="9" style="4" hidden="1"/>
  </cols>
  <sheetData>
    <row r="1" spans="1:19" ht="5.25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26.25" x14ac:dyDescent="0.25">
      <c r="A2" s="26"/>
      <c r="B2" s="27"/>
      <c r="C2" s="28"/>
      <c r="D2" s="28"/>
      <c r="E2" s="278" t="s">
        <v>1060</v>
      </c>
      <c r="F2" s="29"/>
      <c r="G2" s="29"/>
      <c r="H2" s="29"/>
      <c r="I2" s="29"/>
      <c r="J2" s="29"/>
      <c r="K2" s="30"/>
      <c r="L2" s="30"/>
      <c r="M2" s="30"/>
      <c r="N2" s="30"/>
      <c r="O2" s="30"/>
      <c r="P2" s="30"/>
      <c r="Q2" s="30"/>
      <c r="R2" s="30"/>
      <c r="S2" s="27"/>
    </row>
    <row r="3" spans="1:19" s="5" customFormat="1" ht="27.75" x14ac:dyDescent="0.25">
      <c r="A3" s="31"/>
      <c r="B3" s="32"/>
      <c r="C3" s="33"/>
      <c r="D3" s="33"/>
      <c r="E3" s="33" t="s">
        <v>540</v>
      </c>
      <c r="F3" s="33"/>
      <c r="G3" s="33"/>
      <c r="H3" s="33"/>
      <c r="I3" s="33"/>
      <c r="J3" s="208" t="str">
        <f>IF('Data Entry'!$R$2=0,"",'Data Entry'!$R$2)</f>
        <v>Version 9</v>
      </c>
      <c r="K3" s="34"/>
      <c r="L3" s="34"/>
      <c r="M3" s="34"/>
      <c r="N3" s="34"/>
      <c r="O3" s="34"/>
      <c r="P3" s="34"/>
      <c r="Q3" s="34"/>
      <c r="R3" s="34"/>
      <c r="S3" s="32"/>
    </row>
    <row r="4" spans="1:19" ht="33.75" customHeight="1" x14ac:dyDescent="0.25">
      <c r="A4" s="26"/>
      <c r="B4" s="27"/>
      <c r="C4" s="35"/>
      <c r="D4" s="35"/>
      <c r="E4" s="36" t="s">
        <v>0</v>
      </c>
      <c r="F4" s="35"/>
      <c r="G4" s="35"/>
      <c r="H4" s="35"/>
      <c r="I4" s="35"/>
      <c r="J4" s="35"/>
      <c r="K4" s="30"/>
      <c r="L4" s="30"/>
      <c r="M4" s="30"/>
      <c r="N4" s="30"/>
      <c r="O4" s="30"/>
      <c r="P4" s="30"/>
      <c r="Q4" s="30"/>
      <c r="R4" s="30"/>
      <c r="S4" s="27"/>
    </row>
    <row r="5" spans="1:19" ht="15.75" thickBot="1" x14ac:dyDescent="0.3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19" s="7" customFormat="1" ht="21" x14ac:dyDescent="0.25">
      <c r="A6" s="37"/>
      <c r="B6" s="38"/>
      <c r="C6" s="38"/>
      <c r="D6" s="39"/>
      <c r="E6" s="40" t="s">
        <v>4</v>
      </c>
      <c r="F6" s="319" t="s">
        <v>1058</v>
      </c>
      <c r="G6" s="320"/>
      <c r="H6" s="38"/>
      <c r="I6" s="38"/>
      <c r="J6" s="41" t="s">
        <v>550</v>
      </c>
      <c r="K6" s="186" t="str">
        <f>IF(H19=0,"",_ba&amp;"-"&amp;"Q"&amp;_fnr)</f>
        <v/>
      </c>
      <c r="L6" s="187"/>
      <c r="M6" s="38"/>
      <c r="N6" s="38"/>
      <c r="O6" s="40" t="s">
        <v>5</v>
      </c>
      <c r="P6" s="224" t="str">
        <f>IF('Data Entry'!P6=0,"",'Data Entry'!P6)</f>
        <v/>
      </c>
      <c r="Q6" s="225" t="str">
        <f>IF('Data Entry'!Q6=0,"",'Data Entry'!Q6)</f>
        <v/>
      </c>
      <c r="R6" s="226" t="str">
        <f>IF('Data Entry'!R6=0,"",'Data Entry'!R6)</f>
        <v/>
      </c>
      <c r="S6" s="38"/>
    </row>
    <row r="7" spans="1:19" s="8" customFormat="1" ht="13.5" customHeight="1" thickBot="1" x14ac:dyDescent="0.3">
      <c r="A7" s="45"/>
      <c r="B7" s="46"/>
      <c r="C7" s="46"/>
      <c r="D7" s="47"/>
      <c r="E7" s="48" t="s">
        <v>1</v>
      </c>
      <c r="F7" s="49"/>
      <c r="G7" s="50"/>
      <c r="H7" s="51"/>
      <c r="I7" s="51"/>
      <c r="J7" s="48" t="s">
        <v>544</v>
      </c>
      <c r="K7" s="52" t="s">
        <v>2</v>
      </c>
      <c r="L7" s="111" t="s">
        <v>630</v>
      </c>
      <c r="M7" s="54"/>
      <c r="N7" s="55"/>
      <c r="O7" s="14" t="s">
        <v>545</v>
      </c>
      <c r="P7" s="52" t="s">
        <v>539</v>
      </c>
      <c r="Q7" s="56" t="s">
        <v>538</v>
      </c>
      <c r="R7" s="53" t="s">
        <v>537</v>
      </c>
      <c r="S7" s="46"/>
    </row>
    <row r="8" spans="1:19" x14ac:dyDescent="0.25">
      <c r="A8" s="2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1:19" ht="20.25" customHeight="1" x14ac:dyDescent="0.25">
      <c r="A9" s="26"/>
      <c r="B9" s="27"/>
      <c r="C9" s="27"/>
      <c r="D9" s="27"/>
      <c r="E9" s="27"/>
      <c r="F9" s="27"/>
      <c r="G9" s="27"/>
      <c r="H9" s="27"/>
      <c r="I9" s="27"/>
      <c r="J9" s="47"/>
      <c r="K9" s="57" t="s">
        <v>577</v>
      </c>
      <c r="L9" s="58" t="s">
        <v>559</v>
      </c>
      <c r="M9" s="59"/>
      <c r="N9" s="27"/>
      <c r="O9" s="27"/>
      <c r="P9" s="27"/>
      <c r="Q9" s="27"/>
      <c r="R9" s="27"/>
      <c r="S9" s="27"/>
    </row>
    <row r="10" spans="1:19" ht="21" x14ac:dyDescent="0.25">
      <c r="A10" s="26"/>
      <c r="B10" s="27"/>
      <c r="C10" s="27"/>
      <c r="D10" s="27"/>
      <c r="E10" s="27"/>
      <c r="F10" s="27"/>
      <c r="G10" s="27"/>
      <c r="H10" s="27"/>
      <c r="I10" s="62"/>
      <c r="J10" s="59" t="s">
        <v>859</v>
      </c>
      <c r="K10" s="6"/>
      <c r="L10" s="6"/>
      <c r="M10" s="59"/>
      <c r="N10" s="27"/>
      <c r="O10" s="48" t="s">
        <v>860</v>
      </c>
      <c r="P10" s="27"/>
      <c r="Q10" s="27"/>
      <c r="R10" s="27"/>
      <c r="S10" s="27"/>
    </row>
    <row r="11" spans="1:19" ht="17.45" customHeight="1" thickBot="1" x14ac:dyDescent="0.3">
      <c r="A11" s="26"/>
      <c r="B11" s="27"/>
      <c r="C11" s="27"/>
      <c r="D11" s="27"/>
      <c r="E11" s="64"/>
      <c r="F11" s="64"/>
      <c r="G11" s="47"/>
      <c r="H11" s="27"/>
      <c r="I11" s="66"/>
      <c r="J11" s="27"/>
      <c r="K11" s="27"/>
      <c r="L11" s="27"/>
      <c r="M11" s="27"/>
      <c r="N11" s="27"/>
      <c r="O11" s="27"/>
      <c r="P11" s="27"/>
      <c r="Q11" s="27"/>
      <c r="R11" s="27"/>
      <c r="S11" s="27"/>
    </row>
    <row r="12" spans="1:19" ht="17.45" customHeight="1" x14ac:dyDescent="0.25">
      <c r="A12" s="26"/>
      <c r="B12" s="27"/>
      <c r="C12" s="27"/>
      <c r="D12" s="27"/>
      <c r="E12" s="64"/>
      <c r="F12" s="64"/>
      <c r="G12" s="47"/>
      <c r="H12" s="27"/>
      <c r="I12" s="66"/>
      <c r="J12" s="27"/>
      <c r="K12" s="57" t="s">
        <v>967</v>
      </c>
      <c r="L12" s="321" t="str">
        <f>_chq</f>
        <v/>
      </c>
      <c r="M12" s="322"/>
      <c r="N12" s="323"/>
      <c r="O12" s="323"/>
      <c r="P12" s="323"/>
      <c r="Q12" s="323"/>
      <c r="R12" s="324"/>
      <c r="S12" s="27"/>
    </row>
    <row r="13" spans="1:19" ht="17.45" customHeight="1" x14ac:dyDescent="0.25">
      <c r="A13" s="26"/>
      <c r="B13" s="27"/>
      <c r="C13" s="27"/>
      <c r="D13" s="27"/>
      <c r="E13" s="64"/>
      <c r="F13" s="64"/>
      <c r="G13" s="47"/>
      <c r="H13" s="27"/>
      <c r="I13" s="66"/>
      <c r="J13" s="27"/>
      <c r="K13" s="48" t="s">
        <v>978</v>
      </c>
      <c r="L13" s="325"/>
      <c r="M13" s="326"/>
      <c r="N13" s="327"/>
      <c r="O13" s="327"/>
      <c r="P13" s="327"/>
      <c r="Q13" s="327"/>
      <c r="R13" s="328"/>
      <c r="S13" s="27"/>
    </row>
    <row r="14" spans="1:19" ht="17.45" customHeight="1" x14ac:dyDescent="0.25">
      <c r="A14" s="26"/>
      <c r="B14" s="27"/>
      <c r="C14" s="27"/>
      <c r="D14" s="27"/>
      <c r="E14" s="64"/>
      <c r="F14" s="64"/>
      <c r="G14" s="47"/>
      <c r="H14" s="27"/>
      <c r="I14" s="66"/>
      <c r="J14" s="27"/>
      <c r="K14" s="27"/>
      <c r="L14" s="329"/>
      <c r="M14" s="327"/>
      <c r="N14" s="330"/>
      <c r="O14" s="330"/>
      <c r="P14" s="330"/>
      <c r="Q14" s="330"/>
      <c r="R14" s="328"/>
      <c r="S14" s="27"/>
    </row>
    <row r="15" spans="1:19" ht="17.45" customHeight="1" thickBot="1" x14ac:dyDescent="0.3">
      <c r="A15" s="26"/>
      <c r="B15" s="27"/>
      <c r="C15" s="27"/>
      <c r="D15" s="27"/>
      <c r="E15" s="64"/>
      <c r="F15" s="64"/>
      <c r="G15" s="47"/>
      <c r="H15" s="27"/>
      <c r="I15" s="66"/>
      <c r="J15" s="27"/>
      <c r="K15" s="27"/>
      <c r="L15" s="331"/>
      <c r="M15" s="332"/>
      <c r="N15" s="332"/>
      <c r="O15" s="332"/>
      <c r="P15" s="332"/>
      <c r="Q15" s="332"/>
      <c r="R15" s="333"/>
      <c r="S15" s="27"/>
    </row>
    <row r="16" spans="1:19" ht="17.45" customHeight="1" thickBot="1" x14ac:dyDescent="0.3">
      <c r="A16" s="26"/>
      <c r="B16" s="27"/>
      <c r="C16" s="27"/>
      <c r="D16" s="27"/>
      <c r="E16" s="64"/>
      <c r="F16" s="64"/>
      <c r="G16" s="47"/>
      <c r="H16" s="27"/>
      <c r="I16" s="66"/>
      <c r="J16" s="27"/>
      <c r="K16" s="27"/>
      <c r="L16" s="27"/>
      <c r="M16" s="27"/>
      <c r="N16" s="27"/>
      <c r="O16" s="27"/>
      <c r="P16" s="27"/>
      <c r="Q16" s="27"/>
      <c r="R16" s="27"/>
      <c r="S16" s="27"/>
    </row>
    <row r="17" spans="1:19" ht="17.45" customHeight="1" x14ac:dyDescent="0.25">
      <c r="A17" s="26"/>
      <c r="B17" s="27"/>
      <c r="C17" s="27"/>
      <c r="D17" s="68"/>
      <c r="E17" s="64"/>
      <c r="F17" s="64"/>
      <c r="G17" s="69" t="s">
        <v>966</v>
      </c>
      <c r="H17" s="170">
        <f>MMA_cheque_total</f>
        <v>0</v>
      </c>
      <c r="I17" s="66"/>
      <c r="J17" s="71" t="s">
        <v>578</v>
      </c>
      <c r="K17" s="72"/>
      <c r="L17" s="73"/>
      <c r="M17" s="74"/>
      <c r="N17" s="71" t="s">
        <v>579</v>
      </c>
      <c r="O17" s="75"/>
      <c r="P17" s="75"/>
      <c r="Q17" s="75"/>
      <c r="R17" s="76"/>
      <c r="S17" s="27"/>
    </row>
    <row r="18" spans="1:19" ht="19.5" customHeight="1" x14ac:dyDescent="0.25">
      <c r="A18" s="26"/>
      <c r="B18" s="27"/>
      <c r="C18" s="27"/>
      <c r="D18" s="27"/>
      <c r="E18" s="77"/>
      <c r="F18" s="27"/>
      <c r="G18" s="69" t="s">
        <v>861</v>
      </c>
      <c r="H18" s="79">
        <f>banks_cheque_total</f>
        <v>0</v>
      </c>
      <c r="I18" s="66"/>
      <c r="J18" s="10" t="s">
        <v>541</v>
      </c>
      <c r="K18" s="378"/>
      <c r="L18" s="379"/>
      <c r="M18" s="38"/>
      <c r="N18" s="80"/>
      <c r="O18" s="81" t="s">
        <v>581</v>
      </c>
      <c r="P18" s="378"/>
      <c r="Q18" s="378"/>
      <c r="R18" s="379"/>
      <c r="S18" s="38"/>
    </row>
    <row r="19" spans="1:19" ht="19.5" customHeight="1" thickBot="1" x14ac:dyDescent="0.3">
      <c r="A19" s="26"/>
      <c r="B19" s="27"/>
      <c r="C19" s="27"/>
      <c r="D19" s="27"/>
      <c r="E19" s="77"/>
      <c r="F19" s="27"/>
      <c r="G19" s="78" t="s">
        <v>977</v>
      </c>
      <c r="H19" s="171">
        <f>H18+H17</f>
        <v>0</v>
      </c>
      <c r="I19" s="66"/>
      <c r="J19" s="10" t="s">
        <v>546</v>
      </c>
      <c r="K19" s="378"/>
      <c r="L19" s="379"/>
      <c r="M19" s="38"/>
      <c r="N19" s="80"/>
      <c r="O19" s="81" t="s">
        <v>583</v>
      </c>
      <c r="P19" s="394" t="str">
        <f>IF('Data Entry'!P19=0,"",'Data Entry'!P19)</f>
        <v/>
      </c>
      <c r="Q19" s="394"/>
      <c r="R19" s="395"/>
      <c r="S19" s="38"/>
    </row>
    <row r="20" spans="1:19" ht="19.5" customHeight="1" thickBot="1" x14ac:dyDescent="0.3">
      <c r="A20" s="26"/>
      <c r="B20" s="27"/>
      <c r="C20" s="27"/>
      <c r="D20" s="27"/>
      <c r="E20" s="77"/>
      <c r="F20" s="27"/>
      <c r="G20" s="78"/>
      <c r="H20" s="172"/>
      <c r="I20" s="82"/>
      <c r="J20" s="11" t="s">
        <v>542</v>
      </c>
      <c r="K20" s="371"/>
      <c r="L20" s="372"/>
      <c r="M20" s="38"/>
      <c r="N20" s="83"/>
      <c r="O20" s="84" t="s">
        <v>585</v>
      </c>
      <c r="P20" s="392" t="str">
        <f>IF('Data Entry'!P20=0,"",'Data Entry'!P20)</f>
        <v/>
      </c>
      <c r="Q20" s="392"/>
      <c r="R20" s="393"/>
      <c r="S20" s="38"/>
    </row>
    <row r="21" spans="1:19" ht="6" customHeight="1" x14ac:dyDescent="0.25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1:19" ht="21.75" thickBot="1" x14ac:dyDescent="0.3">
      <c r="A22" s="26"/>
      <c r="B22" s="27"/>
      <c r="C22" s="27"/>
      <c r="D22" s="85" t="s">
        <v>586</v>
      </c>
      <c r="E22" s="27"/>
      <c r="F22" s="27"/>
      <c r="G22" s="27"/>
      <c r="H22" s="27"/>
      <c r="I22" s="27"/>
      <c r="J22" s="27"/>
      <c r="K22" s="27"/>
      <c r="L22" s="27"/>
      <c r="M22" s="27"/>
      <c r="N22" s="86" t="s">
        <v>565</v>
      </c>
      <c r="O22" s="87" t="s">
        <v>642</v>
      </c>
      <c r="P22" s="27"/>
      <c r="Q22" s="27"/>
      <c r="R22" s="27"/>
      <c r="S22" s="27"/>
    </row>
    <row r="23" spans="1:19" ht="36" customHeight="1" x14ac:dyDescent="0.25">
      <c r="A23" s="26"/>
      <c r="B23" s="27"/>
      <c r="C23" s="27"/>
      <c r="D23" s="295" t="s">
        <v>587</v>
      </c>
      <c r="E23" s="296"/>
      <c r="F23" s="296"/>
      <c r="G23" s="297"/>
      <c r="H23" s="302" t="s">
        <v>588</v>
      </c>
      <c r="I23" s="297"/>
      <c r="J23" s="88" t="s">
        <v>589</v>
      </c>
      <c r="K23" s="302" t="s">
        <v>1063</v>
      </c>
      <c r="L23" s="308"/>
      <c r="M23" s="27"/>
      <c r="N23" s="100"/>
      <c r="O23" s="221" t="s">
        <v>624</v>
      </c>
      <c r="P23" s="221" t="s">
        <v>625</v>
      </c>
      <c r="Q23" s="355" t="s">
        <v>1064</v>
      </c>
      <c r="R23" s="356"/>
      <c r="S23" s="27"/>
    </row>
    <row r="24" spans="1:19" ht="18" customHeight="1" x14ac:dyDescent="0.25">
      <c r="A24" s="26"/>
      <c r="B24" s="27"/>
      <c r="C24" s="89" t="s">
        <v>649</v>
      </c>
      <c r="D24" s="388" t="str">
        <f>IF('Data Entry'!D24=0,"",'Data Entry'!D24)</f>
        <v/>
      </c>
      <c r="E24" s="389"/>
      <c r="F24" s="389"/>
      <c r="G24" s="389"/>
      <c r="H24" s="227" t="str">
        <f>IF('Data Entry'!H24=0,"",'Data Entry'!H24)</f>
        <v/>
      </c>
      <c r="I24" s="228" t="str">
        <f>IF('Data Entry'!I24=0,"",'Data Entry'!I24)</f>
        <v/>
      </c>
      <c r="J24" s="229" t="str">
        <f>IF('Data Entry'!J24=0,"",'Data Entry'!J24)</f>
        <v/>
      </c>
      <c r="K24" s="390">
        <f>'Data Entry'!K24</f>
        <v>0</v>
      </c>
      <c r="L24" s="391"/>
      <c r="M24" s="27"/>
      <c r="N24" s="101"/>
      <c r="O24" s="121" t="s">
        <v>612</v>
      </c>
      <c r="P24" s="117">
        <f>COUNTIF(_batch01,"&gt;0")</f>
        <v>0</v>
      </c>
      <c r="Q24" s="334">
        <f>SUM(_batch01)</f>
        <v>0</v>
      </c>
      <c r="R24" s="335"/>
      <c r="S24" s="27"/>
    </row>
    <row r="25" spans="1:19" ht="18" customHeight="1" x14ac:dyDescent="0.25">
      <c r="A25" s="26"/>
      <c r="B25" s="27"/>
      <c r="C25" s="89" t="s">
        <v>650</v>
      </c>
      <c r="D25" s="388" t="str">
        <f>IF('Data Entry'!D25=0,"",'Data Entry'!D25)</f>
        <v/>
      </c>
      <c r="E25" s="389"/>
      <c r="F25" s="389"/>
      <c r="G25" s="389"/>
      <c r="H25" s="227" t="str">
        <f>IF('Data Entry'!H25=0,"",'Data Entry'!H25)</f>
        <v/>
      </c>
      <c r="I25" s="228" t="str">
        <f>IF('Data Entry'!I25=0,"",'Data Entry'!I25)</f>
        <v/>
      </c>
      <c r="J25" s="229" t="str">
        <f>IF('Data Entry'!J25=0,"",'Data Entry'!J25)</f>
        <v/>
      </c>
      <c r="K25" s="390">
        <f>'Data Entry'!K25</f>
        <v>0</v>
      </c>
      <c r="L25" s="391"/>
      <c r="M25" s="27"/>
      <c r="N25" s="101"/>
      <c r="O25" s="121" t="s">
        <v>613</v>
      </c>
      <c r="P25" s="117">
        <f>COUNTIF(_batch02,"&gt;0")</f>
        <v>0</v>
      </c>
      <c r="Q25" s="334">
        <f>SUM(_batch02)</f>
        <v>0</v>
      </c>
      <c r="R25" s="335"/>
      <c r="S25" s="27"/>
    </row>
    <row r="26" spans="1:19" ht="18" customHeight="1" x14ac:dyDescent="0.25">
      <c r="A26" s="26"/>
      <c r="B26" s="27"/>
      <c r="C26" s="89" t="s">
        <v>651</v>
      </c>
      <c r="D26" s="388" t="str">
        <f>IF('Data Entry'!D26=0,"",'Data Entry'!D26)</f>
        <v/>
      </c>
      <c r="E26" s="389"/>
      <c r="F26" s="389"/>
      <c r="G26" s="389"/>
      <c r="H26" s="227" t="str">
        <f>IF('Data Entry'!H26=0,"",'Data Entry'!H26)</f>
        <v/>
      </c>
      <c r="I26" s="228" t="str">
        <f>IF('Data Entry'!I26=0,"",'Data Entry'!I26)</f>
        <v/>
      </c>
      <c r="J26" s="229" t="str">
        <f>IF('Data Entry'!J26=0,"",'Data Entry'!J26)</f>
        <v/>
      </c>
      <c r="K26" s="390">
        <f>'Data Entry'!K26</f>
        <v>0</v>
      </c>
      <c r="L26" s="391"/>
      <c r="M26" s="27"/>
      <c r="N26" s="101"/>
      <c r="O26" s="121" t="s">
        <v>614</v>
      </c>
      <c r="P26" s="117">
        <f>COUNTIF(_batch03,"&gt;0")</f>
        <v>0</v>
      </c>
      <c r="Q26" s="334">
        <f>SUM(_batch03)</f>
        <v>0</v>
      </c>
      <c r="R26" s="335"/>
      <c r="S26" s="27"/>
    </row>
    <row r="27" spans="1:19" ht="18" customHeight="1" x14ac:dyDescent="0.25">
      <c r="A27" s="26"/>
      <c r="B27" s="27"/>
      <c r="C27" s="89" t="s">
        <v>652</v>
      </c>
      <c r="D27" s="388" t="str">
        <f>IF('Data Entry'!D27=0,"",'Data Entry'!D27)</f>
        <v/>
      </c>
      <c r="E27" s="389"/>
      <c r="F27" s="389"/>
      <c r="G27" s="389"/>
      <c r="H27" s="227" t="str">
        <f>IF('Data Entry'!H27=0,"",'Data Entry'!H27)</f>
        <v/>
      </c>
      <c r="I27" s="228" t="str">
        <f>IF('Data Entry'!I27=0,"",'Data Entry'!I27)</f>
        <v/>
      </c>
      <c r="J27" s="229" t="str">
        <f>IF('Data Entry'!J27=0,"",'Data Entry'!J27)</f>
        <v/>
      </c>
      <c r="K27" s="390">
        <f>'Data Entry'!K27</f>
        <v>0</v>
      </c>
      <c r="L27" s="391"/>
      <c r="M27" s="27"/>
      <c r="N27" s="102"/>
      <c r="O27" s="121" t="s">
        <v>615</v>
      </c>
      <c r="P27" s="117">
        <f>COUNTIF(_batch04,"&gt;0")</f>
        <v>0</v>
      </c>
      <c r="Q27" s="334">
        <f>SUM(_batch04)</f>
        <v>0</v>
      </c>
      <c r="R27" s="335"/>
      <c r="S27" s="27"/>
    </row>
    <row r="28" spans="1:19" ht="18" customHeight="1" x14ac:dyDescent="0.25">
      <c r="A28" s="26"/>
      <c r="B28" s="27"/>
      <c r="C28" s="89" t="s">
        <v>653</v>
      </c>
      <c r="D28" s="388" t="str">
        <f>IF('Data Entry'!D28=0,"",'Data Entry'!D28)</f>
        <v/>
      </c>
      <c r="E28" s="389"/>
      <c r="F28" s="389"/>
      <c r="G28" s="389"/>
      <c r="H28" s="227" t="str">
        <f>IF('Data Entry'!H28=0,"",'Data Entry'!H28)</f>
        <v/>
      </c>
      <c r="I28" s="228" t="str">
        <f>IF('Data Entry'!I28=0,"",'Data Entry'!I28)</f>
        <v/>
      </c>
      <c r="J28" s="229" t="str">
        <f>IF('Data Entry'!J28=0,"",'Data Entry'!J28)</f>
        <v/>
      </c>
      <c r="K28" s="390">
        <f>'Data Entry'!K28</f>
        <v>0</v>
      </c>
      <c r="L28" s="391"/>
      <c r="M28" s="27"/>
      <c r="N28" s="102"/>
      <c r="O28" s="121" t="s">
        <v>616</v>
      </c>
      <c r="P28" s="117">
        <f>COUNTIF(_batch05,"&gt;0")</f>
        <v>0</v>
      </c>
      <c r="Q28" s="334">
        <f>SUM(_batch05)</f>
        <v>0</v>
      </c>
      <c r="R28" s="335"/>
      <c r="S28" s="27"/>
    </row>
    <row r="29" spans="1:19" ht="18" customHeight="1" x14ac:dyDescent="0.25">
      <c r="A29" s="26"/>
      <c r="B29" s="27"/>
      <c r="C29" s="89" t="s">
        <v>654</v>
      </c>
      <c r="D29" s="388" t="str">
        <f>IF('Data Entry'!D29=0,"",'Data Entry'!D29)</f>
        <v/>
      </c>
      <c r="E29" s="389"/>
      <c r="F29" s="389"/>
      <c r="G29" s="389"/>
      <c r="H29" s="227" t="str">
        <f>IF('Data Entry'!H29=0,"",'Data Entry'!H29)</f>
        <v/>
      </c>
      <c r="I29" s="228" t="str">
        <f>IF('Data Entry'!I29=0,"",'Data Entry'!I29)</f>
        <v/>
      </c>
      <c r="J29" s="229" t="str">
        <f>IF('Data Entry'!J29=0,"",'Data Entry'!J29)</f>
        <v/>
      </c>
      <c r="K29" s="390">
        <f>'Data Entry'!K29</f>
        <v>0</v>
      </c>
      <c r="L29" s="391"/>
      <c r="M29" s="27"/>
      <c r="N29" s="102"/>
      <c r="O29" s="121" t="s">
        <v>617</v>
      </c>
      <c r="P29" s="117">
        <f>COUNTIF(_batch06,"&gt;0")</f>
        <v>0</v>
      </c>
      <c r="Q29" s="334">
        <f>SUM(_batch06)</f>
        <v>0</v>
      </c>
      <c r="R29" s="335"/>
      <c r="S29" s="27"/>
    </row>
    <row r="30" spans="1:19" ht="18" customHeight="1" x14ac:dyDescent="0.25">
      <c r="A30" s="26"/>
      <c r="B30" s="27"/>
      <c r="C30" s="89" t="s">
        <v>655</v>
      </c>
      <c r="D30" s="388" t="str">
        <f>IF('Data Entry'!D30=0,"",'Data Entry'!D30)</f>
        <v/>
      </c>
      <c r="E30" s="389"/>
      <c r="F30" s="389"/>
      <c r="G30" s="389"/>
      <c r="H30" s="227" t="str">
        <f>IF('Data Entry'!H30=0,"",'Data Entry'!H30)</f>
        <v/>
      </c>
      <c r="I30" s="228" t="str">
        <f>IF('Data Entry'!I30=0,"",'Data Entry'!I30)</f>
        <v/>
      </c>
      <c r="J30" s="229" t="str">
        <f>IF('Data Entry'!J30=0,"",'Data Entry'!J30)</f>
        <v/>
      </c>
      <c r="K30" s="390">
        <f>'Data Entry'!K30</f>
        <v>0</v>
      </c>
      <c r="L30" s="391"/>
      <c r="M30" s="27"/>
      <c r="N30" s="102"/>
      <c r="O30" s="121" t="s">
        <v>618</v>
      </c>
      <c r="P30" s="117">
        <f>COUNTIF(_batch07,"&gt;0")</f>
        <v>0</v>
      </c>
      <c r="Q30" s="334">
        <f>SUM(_batch07)</f>
        <v>0</v>
      </c>
      <c r="R30" s="335"/>
      <c r="S30" s="27"/>
    </row>
    <row r="31" spans="1:19" ht="18" customHeight="1" x14ac:dyDescent="0.25">
      <c r="A31" s="26"/>
      <c r="B31" s="27"/>
      <c r="C31" s="89" t="s">
        <v>656</v>
      </c>
      <c r="D31" s="388" t="str">
        <f>IF('Data Entry'!D31=0,"",'Data Entry'!D31)</f>
        <v/>
      </c>
      <c r="E31" s="389"/>
      <c r="F31" s="389"/>
      <c r="G31" s="389"/>
      <c r="H31" s="227" t="str">
        <f>IF('Data Entry'!H31=0,"",'Data Entry'!H31)</f>
        <v/>
      </c>
      <c r="I31" s="228" t="str">
        <f>IF('Data Entry'!I31=0,"",'Data Entry'!I31)</f>
        <v/>
      </c>
      <c r="J31" s="229" t="str">
        <f>IF('Data Entry'!J31=0,"",'Data Entry'!J31)</f>
        <v/>
      </c>
      <c r="K31" s="390">
        <f>'Data Entry'!K31</f>
        <v>0</v>
      </c>
      <c r="L31" s="391"/>
      <c r="M31" s="27"/>
      <c r="N31" s="102"/>
      <c r="O31" s="121" t="s">
        <v>619</v>
      </c>
      <c r="P31" s="117">
        <f>COUNTIF(_batch08,"&gt;0")</f>
        <v>0</v>
      </c>
      <c r="Q31" s="334">
        <f>SUM(_batch08)</f>
        <v>0</v>
      </c>
      <c r="R31" s="335"/>
      <c r="S31" s="27"/>
    </row>
    <row r="32" spans="1:19" ht="18" customHeight="1" x14ac:dyDescent="0.25">
      <c r="A32" s="26"/>
      <c r="B32" s="27"/>
      <c r="C32" s="89" t="s">
        <v>657</v>
      </c>
      <c r="D32" s="388" t="str">
        <f>IF('Data Entry'!D32=0,"",'Data Entry'!D32)</f>
        <v/>
      </c>
      <c r="E32" s="389"/>
      <c r="F32" s="389"/>
      <c r="G32" s="389"/>
      <c r="H32" s="227" t="str">
        <f>IF('Data Entry'!H32=0,"",'Data Entry'!H32)</f>
        <v/>
      </c>
      <c r="I32" s="228" t="str">
        <f>IF('Data Entry'!I32=0,"",'Data Entry'!I32)</f>
        <v/>
      </c>
      <c r="J32" s="229" t="str">
        <f>IF('Data Entry'!J32=0,"",'Data Entry'!J32)</f>
        <v/>
      </c>
      <c r="K32" s="390">
        <f>'Data Entry'!K32</f>
        <v>0</v>
      </c>
      <c r="L32" s="391"/>
      <c r="M32" s="27"/>
      <c r="N32" s="102"/>
      <c r="O32" s="121" t="s">
        <v>620</v>
      </c>
      <c r="P32" s="117">
        <f>COUNTIF(_batch09,"&gt;0")</f>
        <v>0</v>
      </c>
      <c r="Q32" s="334">
        <f>SUM(_batch09)</f>
        <v>0</v>
      </c>
      <c r="R32" s="335"/>
      <c r="S32" s="27"/>
    </row>
    <row r="33" spans="1:21" ht="18" customHeight="1" x14ac:dyDescent="0.25">
      <c r="A33" s="26"/>
      <c r="B33" s="27"/>
      <c r="C33" s="89" t="s">
        <v>658</v>
      </c>
      <c r="D33" s="388" t="str">
        <f>IF('Data Entry'!D33=0,"",'Data Entry'!D33)</f>
        <v/>
      </c>
      <c r="E33" s="389"/>
      <c r="F33" s="389"/>
      <c r="G33" s="389"/>
      <c r="H33" s="227" t="str">
        <f>IF('Data Entry'!H33=0,"",'Data Entry'!H33)</f>
        <v/>
      </c>
      <c r="I33" s="228" t="str">
        <f>IF('Data Entry'!I33=0,"",'Data Entry'!I33)</f>
        <v/>
      </c>
      <c r="J33" s="229" t="str">
        <f>IF('Data Entry'!J33=0,"",'Data Entry'!J33)</f>
        <v/>
      </c>
      <c r="K33" s="390">
        <f>'Data Entry'!K33</f>
        <v>0</v>
      </c>
      <c r="L33" s="391"/>
      <c r="M33" s="27"/>
      <c r="N33" s="102"/>
      <c r="O33" s="121" t="s">
        <v>621</v>
      </c>
      <c r="P33" s="117">
        <f>COUNTIF(_batch10,"&gt;0")</f>
        <v>0</v>
      </c>
      <c r="Q33" s="334">
        <f>SUM(_batch10)</f>
        <v>0</v>
      </c>
      <c r="R33" s="335"/>
      <c r="S33" s="27"/>
    </row>
    <row r="34" spans="1:21" ht="18" customHeight="1" x14ac:dyDescent="0.25">
      <c r="A34" s="26"/>
      <c r="B34" s="27"/>
      <c r="C34" s="89" t="s">
        <v>659</v>
      </c>
      <c r="D34" s="388" t="str">
        <f>IF('Data Entry'!D34=0,"",'Data Entry'!D34)</f>
        <v/>
      </c>
      <c r="E34" s="389"/>
      <c r="F34" s="389"/>
      <c r="G34" s="389"/>
      <c r="H34" s="227" t="str">
        <f>IF('Data Entry'!H34=0,"",'Data Entry'!H34)</f>
        <v/>
      </c>
      <c r="I34" s="228" t="str">
        <f>IF('Data Entry'!I34=0,"",'Data Entry'!I34)</f>
        <v/>
      </c>
      <c r="J34" s="229" t="str">
        <f>IF('Data Entry'!J34=0,"",'Data Entry'!J34)</f>
        <v/>
      </c>
      <c r="K34" s="390">
        <f>'Data Entry'!K34</f>
        <v>0</v>
      </c>
      <c r="L34" s="391"/>
      <c r="M34" s="27"/>
      <c r="N34" s="102"/>
      <c r="O34" s="121" t="s">
        <v>622</v>
      </c>
      <c r="P34" s="117">
        <f>COUNTIF(_batch11,"&gt;0")</f>
        <v>0</v>
      </c>
      <c r="Q34" s="334">
        <f>SUM(_batch11)</f>
        <v>0</v>
      </c>
      <c r="R34" s="335"/>
      <c r="S34" s="27"/>
    </row>
    <row r="35" spans="1:21" ht="18" customHeight="1" x14ac:dyDescent="0.25">
      <c r="A35" s="26"/>
      <c r="B35" s="27"/>
      <c r="C35" s="89" t="s">
        <v>660</v>
      </c>
      <c r="D35" s="388" t="str">
        <f>IF('Data Entry'!D35=0,"",'Data Entry'!D35)</f>
        <v/>
      </c>
      <c r="E35" s="389"/>
      <c r="F35" s="389"/>
      <c r="G35" s="389"/>
      <c r="H35" s="227" t="str">
        <f>IF('Data Entry'!H35=0,"",'Data Entry'!H35)</f>
        <v/>
      </c>
      <c r="I35" s="228" t="str">
        <f>IF('Data Entry'!I35=0,"",'Data Entry'!I35)</f>
        <v/>
      </c>
      <c r="J35" s="229" t="str">
        <f>IF('Data Entry'!J35=0,"",'Data Entry'!J35)</f>
        <v/>
      </c>
      <c r="K35" s="390">
        <f>'Data Entry'!K35</f>
        <v>0</v>
      </c>
      <c r="L35" s="391"/>
      <c r="M35" s="27"/>
      <c r="N35" s="102"/>
      <c r="O35" s="121" t="s">
        <v>623</v>
      </c>
      <c r="P35" s="117">
        <f>COUNTIF(_batch12,"&gt;0")</f>
        <v>0</v>
      </c>
      <c r="Q35" s="334">
        <f>SUM(_batch12)</f>
        <v>0</v>
      </c>
      <c r="R35" s="335"/>
      <c r="S35" s="27"/>
    </row>
    <row r="36" spans="1:21" ht="18" customHeight="1" x14ac:dyDescent="0.25">
      <c r="A36" s="26"/>
      <c r="B36" s="27"/>
      <c r="C36" s="89" t="s">
        <v>661</v>
      </c>
      <c r="D36" s="388" t="str">
        <f>IF('Data Entry'!D36=0,"",'Data Entry'!D36)</f>
        <v/>
      </c>
      <c r="E36" s="389"/>
      <c r="F36" s="389"/>
      <c r="G36" s="389"/>
      <c r="H36" s="227" t="str">
        <f>IF('Data Entry'!H36=0,"",'Data Entry'!H36)</f>
        <v/>
      </c>
      <c r="I36" s="228" t="str">
        <f>IF('Data Entry'!I36=0,"",'Data Entry'!I36)</f>
        <v/>
      </c>
      <c r="J36" s="229" t="str">
        <f>IF('Data Entry'!J36=0,"",'Data Entry'!J36)</f>
        <v/>
      </c>
      <c r="K36" s="390">
        <f>'Data Entry'!K36</f>
        <v>0</v>
      </c>
      <c r="L36" s="391"/>
      <c r="M36" s="27"/>
      <c r="N36" s="102"/>
      <c r="O36" s="121" t="s">
        <v>643</v>
      </c>
      <c r="P36" s="117">
        <f>COUNTIF(_batch13,"&gt;0")</f>
        <v>0</v>
      </c>
      <c r="Q36" s="334">
        <f>SUM(_batch13)</f>
        <v>0</v>
      </c>
      <c r="R36" s="335"/>
      <c r="S36" s="27"/>
    </row>
    <row r="37" spans="1:21" ht="18" customHeight="1" x14ac:dyDescent="0.25">
      <c r="A37" s="26"/>
      <c r="B37" s="27"/>
      <c r="C37" s="89" t="s">
        <v>662</v>
      </c>
      <c r="D37" s="388" t="str">
        <f>IF('Data Entry'!D37=0,"",'Data Entry'!D37)</f>
        <v/>
      </c>
      <c r="E37" s="389"/>
      <c r="F37" s="389"/>
      <c r="G37" s="389"/>
      <c r="H37" s="227" t="str">
        <f>IF('Data Entry'!H37=0,"",'Data Entry'!H37)</f>
        <v/>
      </c>
      <c r="I37" s="228" t="str">
        <f>IF('Data Entry'!I37=0,"",'Data Entry'!I37)</f>
        <v/>
      </c>
      <c r="J37" s="229" t="str">
        <f>IF('Data Entry'!J37=0,"",'Data Entry'!J37)</f>
        <v/>
      </c>
      <c r="K37" s="390">
        <f>'Data Entry'!K37</f>
        <v>0</v>
      </c>
      <c r="L37" s="391"/>
      <c r="M37" s="27"/>
      <c r="N37" s="102"/>
      <c r="O37" s="121" t="s">
        <v>648</v>
      </c>
      <c r="P37" s="117">
        <f>COUNTIF(_batch14,"&gt;0")</f>
        <v>0</v>
      </c>
      <c r="Q37" s="334">
        <f>SUM(_batch14)</f>
        <v>0</v>
      </c>
      <c r="R37" s="335"/>
      <c r="S37" s="27"/>
      <c r="U37" s="12"/>
    </row>
    <row r="38" spans="1:21" ht="18" customHeight="1" x14ac:dyDescent="0.25">
      <c r="A38" s="26"/>
      <c r="B38" s="27"/>
      <c r="C38" s="89" t="s">
        <v>663</v>
      </c>
      <c r="D38" s="388" t="str">
        <f>IF('Data Entry'!D38=0,"",'Data Entry'!D38)</f>
        <v/>
      </c>
      <c r="E38" s="389"/>
      <c r="F38" s="389"/>
      <c r="G38" s="389"/>
      <c r="H38" s="227" t="str">
        <f>IF('Data Entry'!H38=0,"",'Data Entry'!H38)</f>
        <v/>
      </c>
      <c r="I38" s="228" t="str">
        <f>IF('Data Entry'!I38=0,"",'Data Entry'!I38)</f>
        <v/>
      </c>
      <c r="J38" s="229" t="str">
        <f>IF('Data Entry'!J38=0,"",'Data Entry'!J38)</f>
        <v/>
      </c>
      <c r="K38" s="390">
        <f>'Data Entry'!K38</f>
        <v>0</v>
      </c>
      <c r="L38" s="391"/>
      <c r="M38" s="27"/>
      <c r="N38" s="102"/>
      <c r="O38" s="121" t="s">
        <v>959</v>
      </c>
      <c r="P38" s="117">
        <f>SUM(COUNTIF(_batch1501,"&gt;0"),COUNTIF(_batch1502,"&gt;0"),COUNTIF(_batch1503,"&gt;0"),COUNTIF(_batch1504,"&gt;0"),COUNTIF(_batch1505,"&gt;0"),COUNTIF(_batch1506,"&gt;0"))</f>
        <v>0</v>
      </c>
      <c r="Q38" s="334">
        <f>SUM(_batch1501,_batch1502,_batch1503,_batch1504,_batch1505,_batch1506)</f>
        <v>0</v>
      </c>
      <c r="R38" s="335"/>
      <c r="S38" s="27"/>
    </row>
    <row r="39" spans="1:21" ht="21.75" customHeight="1" thickBot="1" x14ac:dyDescent="0.3">
      <c r="A39" s="26"/>
      <c r="B39" s="27"/>
      <c r="C39" s="38"/>
      <c r="D39" s="219"/>
      <c r="E39" s="220"/>
      <c r="F39" s="220"/>
      <c r="G39" s="90"/>
      <c r="H39" s="220"/>
      <c r="I39" s="220"/>
      <c r="J39" s="132"/>
      <c r="K39" s="309">
        <f>SUM(K24:K38)</f>
        <v>0</v>
      </c>
      <c r="L39" s="310"/>
      <c r="M39" s="27"/>
      <c r="N39" s="103"/>
      <c r="O39" s="90"/>
      <c r="P39" s="169">
        <f>SUBTOTAL(9,P24:P38)</f>
        <v>0</v>
      </c>
      <c r="Q39" s="363">
        <f>SUM(Q24:R38)</f>
        <v>0</v>
      </c>
      <c r="R39" s="364"/>
      <c r="S39" s="27"/>
    </row>
    <row r="40" spans="1:21" ht="6" customHeight="1" thickBot="1" x14ac:dyDescent="0.3">
      <c r="A40" s="26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  <row r="41" spans="1:21" ht="19.5" customHeight="1" x14ac:dyDescent="0.25">
      <c r="A41" s="26"/>
      <c r="B41" s="27"/>
      <c r="C41" s="27"/>
      <c r="D41" s="124" t="s">
        <v>590</v>
      </c>
      <c r="E41" s="125"/>
      <c r="F41" s="125"/>
      <c r="G41" s="125"/>
      <c r="H41" s="125"/>
      <c r="I41" s="125"/>
      <c r="J41" s="382" t="str">
        <f>IF('Data Entry'!J59=0,"",'Data Entry'!J59)</f>
        <v/>
      </c>
      <c r="K41" s="383"/>
      <c r="L41" s="383"/>
      <c r="M41" s="383"/>
      <c r="N41" s="383"/>
      <c r="O41" s="383"/>
      <c r="P41" s="383"/>
      <c r="Q41" s="383"/>
      <c r="R41" s="384"/>
      <c r="S41" s="27"/>
    </row>
    <row r="42" spans="1:21" ht="19.5" customHeight="1" x14ac:dyDescent="0.25">
      <c r="A42" s="26"/>
      <c r="B42" s="27"/>
      <c r="C42" s="27"/>
      <c r="D42" s="126" t="s">
        <v>591</v>
      </c>
      <c r="E42" s="91"/>
      <c r="F42" s="91"/>
      <c r="G42" s="91"/>
      <c r="H42" s="91"/>
      <c r="I42" s="91"/>
      <c r="J42" s="231" t="s">
        <v>594</v>
      </c>
      <c r="K42" s="375" t="str">
        <f>IF('Data Entry'!$K$42:$R$42=0,"",'Data Entry'!$K$42:$R$42)</f>
        <v/>
      </c>
      <c r="L42" s="376"/>
      <c r="M42" s="376"/>
      <c r="N42" s="376"/>
      <c r="O42" s="376"/>
      <c r="P42" s="376"/>
      <c r="Q42" s="376"/>
      <c r="R42" s="377"/>
      <c r="S42" s="27"/>
    </row>
    <row r="43" spans="1:21" ht="21.75" thickBot="1" x14ac:dyDescent="0.3">
      <c r="A43" s="26"/>
      <c r="B43" s="27"/>
      <c r="C43" s="27"/>
      <c r="D43" s="127" t="s">
        <v>592</v>
      </c>
      <c r="E43" s="385" t="str">
        <f>IF('Data Entry'!E43=0,"",'Data Entry'!E43)</f>
        <v/>
      </c>
      <c r="F43" s="385"/>
      <c r="G43" s="385"/>
      <c r="H43" s="385"/>
      <c r="I43" s="385"/>
      <c r="J43" s="128" t="s">
        <v>593</v>
      </c>
      <c r="K43" s="386" t="str">
        <f>IF('Data Entry'!K43=0,"",'Data Entry'!K43)</f>
        <v/>
      </c>
      <c r="L43" s="386"/>
      <c r="M43" s="386"/>
      <c r="N43" s="129"/>
      <c r="O43" s="128" t="s">
        <v>594</v>
      </c>
      <c r="P43" s="386" t="str">
        <f>IF('Data Entry'!P61=0,"",'Data Entry'!P61)</f>
        <v/>
      </c>
      <c r="Q43" s="386"/>
      <c r="R43" s="387"/>
      <c r="S43" s="27"/>
    </row>
    <row r="44" spans="1:21" ht="5.25" customHeight="1" x14ac:dyDescent="0.25">
      <c r="A44" s="26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</row>
    <row r="45" spans="1:21" ht="5.25" customHeight="1" x14ac:dyDescent="0.25">
      <c r="A45" s="26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</row>
    <row r="46" spans="1:21" s="3" customFormat="1" ht="3.75" customHeight="1" x14ac:dyDescent="0.25">
      <c r="A46" s="92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</row>
    <row r="47" spans="1:21" ht="5.25" customHeight="1" x14ac:dyDescent="0.25"/>
    <row r="48" spans="1:21" ht="21" x14ac:dyDescent="0.25">
      <c r="R48" s="4" t="s">
        <v>867</v>
      </c>
    </row>
    <row r="49" spans="18:18" x14ac:dyDescent="0.25">
      <c r="R49" s="4" t="s">
        <v>969</v>
      </c>
    </row>
    <row r="50" spans="18:18" ht="21" x14ac:dyDescent="0.25">
      <c r="R50" s="173" t="s">
        <v>968</v>
      </c>
    </row>
    <row r="51" spans="18:18" x14ac:dyDescent="0.25"/>
    <row r="52" spans="18:18" x14ac:dyDescent="0.25"/>
  </sheetData>
  <sheetProtection algorithmName="SHA-512" hashValue="foVPeo2IvBiIRSQkvC3FJFzY0zBF8cMRVbamAZN2JNWbzk5qBRzlguRJFVypGb3EVIzrHVRQyfHmZphbAwus0g==" saltValue="syKnJBm/7dPw/om5khEKZw==" spinCount="100000" sheet="1" objects="1" scenarios="1" selectLockedCells="1" autoFilter="0"/>
  <mergeCells count="64">
    <mergeCell ref="F6:G6"/>
    <mergeCell ref="L12:R15"/>
    <mergeCell ref="K18:L18"/>
    <mergeCell ref="P18:R18"/>
    <mergeCell ref="K19:L19"/>
    <mergeCell ref="P19:R19"/>
    <mergeCell ref="K20:L20"/>
    <mergeCell ref="P20:R20"/>
    <mergeCell ref="D23:G23"/>
    <mergeCell ref="H23:I23"/>
    <mergeCell ref="K23:L23"/>
    <mergeCell ref="Q23:R23"/>
    <mergeCell ref="D24:G24"/>
    <mergeCell ref="K24:L24"/>
    <mergeCell ref="Q24:R24"/>
    <mergeCell ref="D25:G25"/>
    <mergeCell ref="K25:L25"/>
    <mergeCell ref="Q25:R25"/>
    <mergeCell ref="D26:G26"/>
    <mergeCell ref="K26:L26"/>
    <mergeCell ref="Q26:R26"/>
    <mergeCell ref="D27:G27"/>
    <mergeCell ref="K27:L27"/>
    <mergeCell ref="Q27:R27"/>
    <mergeCell ref="D28:G28"/>
    <mergeCell ref="K28:L28"/>
    <mergeCell ref="Q28:R28"/>
    <mergeCell ref="D29:G29"/>
    <mergeCell ref="K29:L29"/>
    <mergeCell ref="Q29:R29"/>
    <mergeCell ref="D30:G30"/>
    <mergeCell ref="K30:L30"/>
    <mergeCell ref="Q30:R30"/>
    <mergeCell ref="D31:G31"/>
    <mergeCell ref="K31:L31"/>
    <mergeCell ref="Q31:R31"/>
    <mergeCell ref="D32:G32"/>
    <mergeCell ref="K32:L32"/>
    <mergeCell ref="Q32:R32"/>
    <mergeCell ref="D33:G33"/>
    <mergeCell ref="K33:L33"/>
    <mergeCell ref="Q33:R33"/>
    <mergeCell ref="D34:G34"/>
    <mergeCell ref="K34:L34"/>
    <mergeCell ref="Q34:R34"/>
    <mergeCell ref="D35:G35"/>
    <mergeCell ref="K35:L35"/>
    <mergeCell ref="Q35:R35"/>
    <mergeCell ref="D36:G36"/>
    <mergeCell ref="K36:L36"/>
    <mergeCell ref="Q36:R36"/>
    <mergeCell ref="D37:G37"/>
    <mergeCell ref="K37:L37"/>
    <mergeCell ref="Q37:R37"/>
    <mergeCell ref="J41:R41"/>
    <mergeCell ref="E43:I43"/>
    <mergeCell ref="K43:M43"/>
    <mergeCell ref="P43:R43"/>
    <mergeCell ref="D38:G38"/>
    <mergeCell ref="K38:L38"/>
    <mergeCell ref="Q38:R38"/>
    <mergeCell ref="K39:L39"/>
    <mergeCell ref="Q39:R39"/>
    <mergeCell ref="K42:R42"/>
  </mergeCells>
  <conditionalFormatting sqref="P6:R6">
    <cfRule type="expression" dxfId="0" priority="1">
      <formula>OR(DAY(DATE($P$6,$Q$6,$R$6))&lt;&gt;$R$6,MONTH(DATE($P$6,$Q$6,$R$6))&lt;&gt;$Q$6,YEAR(DATE($P$6,$Q$6,$R$6))&lt;&gt;$P$6)</formula>
    </cfRule>
  </conditionalFormatting>
  <dataValidations disablePrompts="1" xWindow="304" yWindow="390" count="2">
    <dataValidation type="custom" allowBlank="1" showInputMessage="1" showErrorMessage="1" error="Please verify the value you entered" prompt="Enter the Number of Currency Notes" sqref="D16">
      <formula1>AND(D16&gt;=0,D16=TRUNC(D16))</formula1>
    </dataValidation>
    <dataValidation type="custom" showInputMessage="1" showErrorMessage="1" error="Please check the number" prompt="Enter the total Coinage" sqref="H17">
      <formula1>ROUND($H$17,2)=$H$17</formula1>
    </dataValidation>
  </dataValidations>
  <printOptions horizontalCentered="1"/>
  <pageMargins left="0.47" right="0.46" top="0.45" bottom="0.3" header="0.3" footer="0.2"/>
  <pageSetup paperSize="9" scale="67" fitToHeight="2" orientation="portrait" r:id="rId1"/>
  <rowBreaks count="1" manualBreakCount="1">
    <brk id="44" max="18" man="1"/>
  </rowBreaks>
  <drawing r:id="rId2"/>
  <legacyDrawing r:id="rId3"/>
  <controls>
    <mc:AlternateContent xmlns:mc="http://schemas.openxmlformats.org/markup-compatibility/2006">
      <mc:Choice Requires="x14">
        <control shapeId="14337" r:id="rId4" name="PDF1">
          <controlPr defaultSize="0" autoLine="0" autoPict="0" linkedCell="cheque_encoded" r:id="rId5">
            <anchor moveWithCells="1">
              <from>
                <xdr:col>10</xdr:col>
                <xdr:colOff>228600</xdr:colOff>
                <xdr:row>1</xdr:row>
                <xdr:rowOff>57150</xdr:rowOff>
              </from>
              <to>
                <xdr:col>18</xdr:col>
                <xdr:colOff>47625</xdr:colOff>
                <xdr:row>4</xdr:row>
                <xdr:rowOff>47625</xdr:rowOff>
              </to>
            </anchor>
          </controlPr>
        </control>
      </mc:Choice>
      <mc:Fallback>
        <control shapeId="14337" r:id="rId4" name="PDF1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0000"/>
  </sheetPr>
  <dimension ref="A1:L377"/>
  <sheetViews>
    <sheetView showGridLines="0" zoomScale="85" zoomScaleNormal="85" workbookViewId="0">
      <selection activeCell="G9" sqref="G9"/>
    </sheetView>
  </sheetViews>
  <sheetFormatPr defaultRowHeight="15" x14ac:dyDescent="0.25"/>
  <cols>
    <col min="1" max="1" width="6" style="22" bestFit="1" customWidth="1"/>
    <col min="2" max="2" width="17.42578125" style="22" customWidth="1"/>
    <col min="3" max="3" width="10.7109375" style="22" customWidth="1"/>
    <col min="4" max="4" width="10.85546875" style="22" bestFit="1" customWidth="1"/>
    <col min="5" max="5" width="16.140625" style="22" customWidth="1"/>
    <col min="6" max="6" width="6" style="22" bestFit="1" customWidth="1"/>
    <col min="7" max="7" width="42.7109375" style="22" customWidth="1"/>
    <col min="8" max="8" width="0.7109375" style="22" customWidth="1"/>
    <col min="9" max="9" width="8.42578125" style="22" customWidth="1"/>
    <col min="10" max="10" width="12.7109375" style="22" customWidth="1"/>
    <col min="11" max="16384" width="9.140625" style="22"/>
  </cols>
  <sheetData>
    <row r="1" spans="1:12" s="3" customFormat="1" x14ac:dyDescent="0.25">
      <c r="A1" s="15">
        <v>3</v>
      </c>
      <c r="B1" s="15" t="s">
        <v>562</v>
      </c>
      <c r="C1" s="4" t="str">
        <f>IF(_fn&lt;10,"000"&amp;_fn,IF(_fn&lt;100,"00"&amp;_fn,_fn))</f>
        <v>000</v>
      </c>
      <c r="D1" s="3">
        <v>2</v>
      </c>
      <c r="E1" s="16" t="s">
        <v>635</v>
      </c>
      <c r="G1" s="3">
        <v>5</v>
      </c>
      <c r="I1" s="3" t="s">
        <v>568</v>
      </c>
    </row>
    <row r="2" spans="1:12" s="3" customFormat="1" x14ac:dyDescent="0.25">
      <c r="B2" s="6" t="s">
        <v>1068</v>
      </c>
      <c r="C2" s="6" t="str">
        <f>IF(ISBLANK(_ba6),"",_ba&amp;"-"&amp;IF(_fn&lt;10,"000"&amp;_fn,IF(_fn&lt;100,"00"&amp;_fn,_fn)))</f>
        <v>-000</v>
      </c>
      <c r="D2" s="3">
        <v>7</v>
      </c>
      <c r="E2" s="3" t="s">
        <v>862</v>
      </c>
      <c r="G2" s="3">
        <f>MMA_cheque_total</f>
        <v>0</v>
      </c>
      <c r="I2" s="16" t="s">
        <v>569</v>
      </c>
      <c r="J2" s="16" t="s">
        <v>575</v>
      </c>
      <c r="K2" s="16" t="s">
        <v>570</v>
      </c>
    </row>
    <row r="3" spans="1:12" s="3" customFormat="1" x14ac:dyDescent="0.25">
      <c r="D3" s="3">
        <v>9</v>
      </c>
      <c r="E3" s="3" t="s">
        <v>645</v>
      </c>
      <c r="G3" s="20">
        <f>'Data Entry'!H19</f>
        <v>0</v>
      </c>
      <c r="I3" s="3" t="s">
        <v>572</v>
      </c>
      <c r="J3" s="107">
        <v>98</v>
      </c>
      <c r="K3" s="3" t="s">
        <v>573</v>
      </c>
    </row>
    <row r="4" spans="1:12" s="3" customFormat="1" x14ac:dyDescent="0.25">
      <c r="B4" s="16" t="s">
        <v>558</v>
      </c>
      <c r="D4" s="3">
        <v>8</v>
      </c>
      <c r="E4" s="3" t="s">
        <v>863</v>
      </c>
      <c r="G4" s="3">
        <f>banks_cheque_total</f>
        <v>0</v>
      </c>
      <c r="I4" s="3" t="s">
        <v>547</v>
      </c>
      <c r="J4" s="3">
        <v>77</v>
      </c>
      <c r="K4" s="3" t="s">
        <v>571</v>
      </c>
    </row>
    <row r="5" spans="1:12" s="3" customFormat="1" x14ac:dyDescent="0.25">
      <c r="B5" s="16" t="s">
        <v>566</v>
      </c>
      <c r="D5" s="3">
        <v>10</v>
      </c>
      <c r="E5" s="3" t="s">
        <v>636</v>
      </c>
      <c r="G5" s="3">
        <f>'Data Entry'!P39</f>
        <v>0</v>
      </c>
      <c r="I5" s="3" t="s">
        <v>548</v>
      </c>
      <c r="J5" s="3">
        <v>44</v>
      </c>
      <c r="K5" s="17" t="s">
        <v>574</v>
      </c>
    </row>
    <row r="6" spans="1:12" s="3" customFormat="1" x14ac:dyDescent="0.25">
      <c r="D6" s="3">
        <v>11</v>
      </c>
      <c r="E6" s="3" t="s">
        <v>646</v>
      </c>
      <c r="G6" s="20">
        <f>'Data Entry'!H20</f>
        <v>0</v>
      </c>
      <c r="I6" s="3" t="s">
        <v>549</v>
      </c>
      <c r="J6" s="3">
        <v>11</v>
      </c>
      <c r="K6" s="17" t="s">
        <v>638</v>
      </c>
    </row>
    <row r="7" spans="1:12" s="3" customFormat="1" x14ac:dyDescent="0.25">
      <c r="A7" s="3">
        <v>1</v>
      </c>
      <c r="B7" s="3" t="s">
        <v>545</v>
      </c>
      <c r="C7" s="3" t="str">
        <f>TEXT('Data Entry'!R6,"0#") &amp; TEXT('Data Entry'!Q6,"0#")&amp;MID('Data Entry'!P6,3,2)</f>
        <v>00</v>
      </c>
      <c r="G7" s="18" t="s">
        <v>576</v>
      </c>
      <c r="I7" s="3" t="s">
        <v>632</v>
      </c>
      <c r="J7" s="3">
        <v>33</v>
      </c>
      <c r="K7" s="3" t="s">
        <v>637</v>
      </c>
    </row>
    <row r="8" spans="1:12" s="3" customFormat="1" x14ac:dyDescent="0.25">
      <c r="A8" s="3">
        <v>5</v>
      </c>
      <c r="B8" s="3" t="s">
        <v>551</v>
      </c>
      <c r="C8" s="19" t="str">
        <f>'Data Entry'!F$6</f>
        <v>220301</v>
      </c>
      <c r="F8" s="3" t="s">
        <v>864</v>
      </c>
      <c r="G8" s="218" t="str">
        <f>CONCATENATE("{",C7,":",G1,":",formno,":",C10,":",C8,":",C9,":",G2,":",G4,":",G3,":",G5,":",G6,"}")</f>
        <v>{00:5:-000:USD:220301:0:0:0:0:0:0}</v>
      </c>
      <c r="I8" s="3" t="s">
        <v>633</v>
      </c>
      <c r="J8" s="3">
        <v>55</v>
      </c>
      <c r="K8" s="3" t="s">
        <v>639</v>
      </c>
    </row>
    <row r="9" spans="1:12" s="3" customFormat="1" x14ac:dyDescent="0.25">
      <c r="A9" s="3">
        <v>6</v>
      </c>
      <c r="B9" s="3" t="s">
        <v>644</v>
      </c>
      <c r="C9" s="20">
        <f>'Data Entry'!H18</f>
        <v>0</v>
      </c>
      <c r="F9" s="3" t="s">
        <v>865</v>
      </c>
      <c r="G9" s="218" t="str">
        <f>CONCATENATE("{",C7,":C",G1,":",formno,":",C10,":",C8,":",C9,":",G2,":",G4,":",G3,":",G5,":",G6,"}")</f>
        <v>{00:C5:-000:USD:220301:0:0:0:0:0:0}</v>
      </c>
      <c r="I9" s="3" t="s">
        <v>634</v>
      </c>
      <c r="J9" s="3">
        <v>22</v>
      </c>
      <c r="K9" s="3" t="s">
        <v>640</v>
      </c>
    </row>
    <row r="10" spans="1:12" s="3" customFormat="1" x14ac:dyDescent="0.25">
      <c r="A10" s="3">
        <v>4</v>
      </c>
      <c r="B10" s="3" t="s">
        <v>553</v>
      </c>
      <c r="C10" s="3" t="s">
        <v>1067</v>
      </c>
      <c r="F10" s="3" t="s">
        <v>866</v>
      </c>
      <c r="G10" s="218" t="str">
        <f>CONCATENATE("{",C7,":T",G1,":",formno,":",C10,":",C8,":",C9,":",G2,":",G4,":",G3,":",G5,":",G6,"}")</f>
        <v>{00:T5:-000:USD:220301:0:0:0:0:0:0}</v>
      </c>
      <c r="I10" s="3" t="s">
        <v>1056</v>
      </c>
      <c r="J10" s="3">
        <v>99</v>
      </c>
      <c r="K10" s="3" t="s">
        <v>1057</v>
      </c>
    </row>
    <row r="11" spans="1:12" s="3" customFormat="1" x14ac:dyDescent="0.25">
      <c r="B11" s="16" t="s">
        <v>554</v>
      </c>
    </row>
    <row r="12" spans="1:12" x14ac:dyDescent="0.25">
      <c r="A12" s="21"/>
      <c r="B12" s="22" t="s">
        <v>631</v>
      </c>
    </row>
    <row r="13" spans="1:12" x14ac:dyDescent="0.25">
      <c r="A13" s="99" t="s">
        <v>600</v>
      </c>
      <c r="B13" s="99" t="s">
        <v>557</v>
      </c>
      <c r="C13" s="99" t="s">
        <v>556</v>
      </c>
      <c r="D13" s="99" t="s">
        <v>555</v>
      </c>
      <c r="E13" s="99" t="s">
        <v>552</v>
      </c>
      <c r="F13" s="99" t="s">
        <v>556</v>
      </c>
      <c r="G13" s="99" t="s">
        <v>576</v>
      </c>
    </row>
    <row r="14" spans="1:12" x14ac:dyDescent="0.25">
      <c r="A14" s="108" t="str">
        <f>'Data Entry'!C24</f>
        <v>B01-01</v>
      </c>
      <c r="B14" s="25">
        <f>'Data Entry'!D24</f>
        <v>0</v>
      </c>
      <c r="C14" s="108">
        <f>'Data Entry'!H24</f>
        <v>0</v>
      </c>
      <c r="D14" s="25">
        <f>'Data Entry'!J24</f>
        <v>0</v>
      </c>
      <c r="E14" s="23">
        <f>'Data Entry'!K24</f>
        <v>0</v>
      </c>
      <c r="F14" s="24" t="e">
        <f t="shared" ref="F14:F28" si="0">VLOOKUP(C14,bk_code_map,2,FALSE)</f>
        <v>#N/A</v>
      </c>
      <c r="G14" s="24" t="str">
        <f>IFERROR(CONCATENATE("{",A14,":",E14,":",D14,":",F14,":",B14,"}"),"")</f>
        <v/>
      </c>
      <c r="I14" s="19"/>
      <c r="J14" s="22">
        <f>IF(C14="MMA",E14,0)</f>
        <v>0</v>
      </c>
      <c r="K14" s="22">
        <f>IF(C14="MMA",0,E14)</f>
        <v>0</v>
      </c>
      <c r="L14" s="19"/>
    </row>
    <row r="15" spans="1:12" x14ac:dyDescent="0.25">
      <c r="A15" s="108" t="str">
        <f>'Data Entry'!C25</f>
        <v>B01-02</v>
      </c>
      <c r="B15" s="25">
        <f>'Data Entry'!D25</f>
        <v>0</v>
      </c>
      <c r="C15" s="108">
        <f>'Data Entry'!H25</f>
        <v>0</v>
      </c>
      <c r="D15" s="25">
        <f>'Data Entry'!J25</f>
        <v>0</v>
      </c>
      <c r="E15" s="23">
        <f>'Data Entry'!K25</f>
        <v>0</v>
      </c>
      <c r="F15" s="24" t="e">
        <f t="shared" si="0"/>
        <v>#N/A</v>
      </c>
      <c r="G15" s="24" t="str">
        <f t="shared" ref="G15:G28" si="1">IFERROR(CONCATENATE("{",A15,":",E15,":",D15,":",F15,":",B15,"}"),"")</f>
        <v/>
      </c>
      <c r="I15" s="19"/>
      <c r="J15" s="22">
        <f t="shared" ref="J15:J78" si="2">IF(C15="MMA",E15,0)</f>
        <v>0</v>
      </c>
      <c r="K15" s="22">
        <f t="shared" ref="K15:K78" si="3">IF(C15="MMA",0,E15)</f>
        <v>0</v>
      </c>
      <c r="L15" s="19"/>
    </row>
    <row r="16" spans="1:12" x14ac:dyDescent="0.25">
      <c r="A16" s="108" t="str">
        <f>'Data Entry'!C26</f>
        <v>B01-03</v>
      </c>
      <c r="B16" s="25">
        <f>'Data Entry'!D26</f>
        <v>0</v>
      </c>
      <c r="C16" s="108">
        <f>'Data Entry'!H26</f>
        <v>0</v>
      </c>
      <c r="D16" s="25">
        <f>'Data Entry'!J26</f>
        <v>0</v>
      </c>
      <c r="E16" s="23">
        <f>'Data Entry'!K26</f>
        <v>0</v>
      </c>
      <c r="F16" s="24" t="e">
        <f t="shared" si="0"/>
        <v>#N/A</v>
      </c>
      <c r="G16" s="24" t="str">
        <f t="shared" si="1"/>
        <v/>
      </c>
      <c r="I16" s="19"/>
      <c r="J16" s="22">
        <f t="shared" si="2"/>
        <v>0</v>
      </c>
      <c r="K16" s="22">
        <f t="shared" si="3"/>
        <v>0</v>
      </c>
      <c r="L16" s="19"/>
    </row>
    <row r="17" spans="1:12" x14ac:dyDescent="0.25">
      <c r="A17" s="108" t="str">
        <f>'Data Entry'!C27</f>
        <v>B01-04</v>
      </c>
      <c r="B17" s="25">
        <f>'Data Entry'!D27</f>
        <v>0</v>
      </c>
      <c r="C17" s="108">
        <f>'Data Entry'!H27</f>
        <v>0</v>
      </c>
      <c r="D17" s="25">
        <f>'Data Entry'!J27</f>
        <v>0</v>
      </c>
      <c r="E17" s="23">
        <f>'Data Entry'!K27</f>
        <v>0</v>
      </c>
      <c r="F17" s="24" t="e">
        <f t="shared" si="0"/>
        <v>#N/A</v>
      </c>
      <c r="G17" s="24" t="str">
        <f t="shared" si="1"/>
        <v/>
      </c>
      <c r="I17" s="19"/>
      <c r="J17" s="22">
        <f t="shared" si="2"/>
        <v>0</v>
      </c>
      <c r="K17" s="22">
        <f t="shared" si="3"/>
        <v>0</v>
      </c>
      <c r="L17" s="19"/>
    </row>
    <row r="18" spans="1:12" x14ac:dyDescent="0.25">
      <c r="A18" s="108" t="str">
        <f>'Data Entry'!C28</f>
        <v>B01-05</v>
      </c>
      <c r="B18" s="25">
        <f>'Data Entry'!D28</f>
        <v>0</v>
      </c>
      <c r="C18" s="108">
        <f>'Data Entry'!H28</f>
        <v>0</v>
      </c>
      <c r="D18" s="25">
        <f>'Data Entry'!J28</f>
        <v>0</v>
      </c>
      <c r="E18" s="23">
        <f>'Data Entry'!K28</f>
        <v>0</v>
      </c>
      <c r="F18" s="24" t="e">
        <f t="shared" si="0"/>
        <v>#N/A</v>
      </c>
      <c r="G18" s="24" t="str">
        <f t="shared" si="1"/>
        <v/>
      </c>
      <c r="I18" s="19"/>
      <c r="J18" s="22">
        <f t="shared" si="2"/>
        <v>0</v>
      </c>
      <c r="K18" s="22">
        <f t="shared" si="3"/>
        <v>0</v>
      </c>
      <c r="L18" s="19"/>
    </row>
    <row r="19" spans="1:12" x14ac:dyDescent="0.25">
      <c r="A19" s="108" t="str">
        <f>'Data Entry'!C29</f>
        <v>B01-06</v>
      </c>
      <c r="B19" s="25">
        <f>'Data Entry'!D29</f>
        <v>0</v>
      </c>
      <c r="C19" s="108">
        <f>'Data Entry'!H29</f>
        <v>0</v>
      </c>
      <c r="D19" s="25">
        <f>'Data Entry'!J29</f>
        <v>0</v>
      </c>
      <c r="E19" s="23">
        <f>'Data Entry'!K29</f>
        <v>0</v>
      </c>
      <c r="F19" s="24" t="e">
        <f t="shared" si="0"/>
        <v>#N/A</v>
      </c>
      <c r="G19" s="24" t="str">
        <f t="shared" si="1"/>
        <v/>
      </c>
      <c r="I19" s="19"/>
      <c r="J19" s="22">
        <f t="shared" si="2"/>
        <v>0</v>
      </c>
      <c r="K19" s="22">
        <f t="shared" si="3"/>
        <v>0</v>
      </c>
      <c r="L19" s="19"/>
    </row>
    <row r="20" spans="1:12" x14ac:dyDescent="0.25">
      <c r="A20" s="108" t="str">
        <f>'Data Entry'!C30</f>
        <v>B01-07</v>
      </c>
      <c r="B20" s="25">
        <f>'Data Entry'!D30</f>
        <v>0</v>
      </c>
      <c r="C20" s="108">
        <f>'Data Entry'!H30</f>
        <v>0</v>
      </c>
      <c r="D20" s="25">
        <f>'Data Entry'!J30</f>
        <v>0</v>
      </c>
      <c r="E20" s="23">
        <f>'Data Entry'!K30</f>
        <v>0</v>
      </c>
      <c r="F20" s="24" t="e">
        <f t="shared" si="0"/>
        <v>#N/A</v>
      </c>
      <c r="G20" s="24" t="str">
        <f t="shared" si="1"/>
        <v/>
      </c>
      <c r="I20" s="19"/>
      <c r="J20" s="22">
        <f t="shared" si="2"/>
        <v>0</v>
      </c>
      <c r="K20" s="22">
        <f t="shared" si="3"/>
        <v>0</v>
      </c>
      <c r="L20" s="19"/>
    </row>
    <row r="21" spans="1:12" x14ac:dyDescent="0.25">
      <c r="A21" s="108" t="str">
        <f>'Data Entry'!C31</f>
        <v>B01-08</v>
      </c>
      <c r="B21" s="25">
        <f>'Data Entry'!D31</f>
        <v>0</v>
      </c>
      <c r="C21" s="108">
        <f>'Data Entry'!H31</f>
        <v>0</v>
      </c>
      <c r="D21" s="25">
        <f>'Data Entry'!J31</f>
        <v>0</v>
      </c>
      <c r="E21" s="23">
        <f>'Data Entry'!K31</f>
        <v>0</v>
      </c>
      <c r="F21" s="24" t="e">
        <f t="shared" si="0"/>
        <v>#N/A</v>
      </c>
      <c r="G21" s="24" t="str">
        <f t="shared" si="1"/>
        <v/>
      </c>
      <c r="I21" s="19"/>
      <c r="J21" s="22">
        <f t="shared" si="2"/>
        <v>0</v>
      </c>
      <c r="K21" s="22">
        <f t="shared" si="3"/>
        <v>0</v>
      </c>
      <c r="L21" s="19"/>
    </row>
    <row r="22" spans="1:12" x14ac:dyDescent="0.25">
      <c r="A22" s="108" t="str">
        <f>'Data Entry'!C32</f>
        <v>B01-09</v>
      </c>
      <c r="B22" s="25">
        <f>'Data Entry'!D32</f>
        <v>0</v>
      </c>
      <c r="C22" s="108">
        <f>'Data Entry'!H32</f>
        <v>0</v>
      </c>
      <c r="D22" s="25">
        <f>'Data Entry'!J32</f>
        <v>0</v>
      </c>
      <c r="E22" s="23">
        <f>'Data Entry'!K32</f>
        <v>0</v>
      </c>
      <c r="F22" s="24" t="e">
        <f t="shared" si="0"/>
        <v>#N/A</v>
      </c>
      <c r="G22" s="24" t="str">
        <f t="shared" si="1"/>
        <v/>
      </c>
      <c r="I22" s="19"/>
      <c r="J22" s="22">
        <f t="shared" si="2"/>
        <v>0</v>
      </c>
      <c r="K22" s="22">
        <f t="shared" si="3"/>
        <v>0</v>
      </c>
      <c r="L22" s="19"/>
    </row>
    <row r="23" spans="1:12" x14ac:dyDescent="0.25">
      <c r="A23" s="108" t="str">
        <f>'Data Entry'!C33</f>
        <v>B01-10</v>
      </c>
      <c r="B23" s="25">
        <f>'Data Entry'!D33</f>
        <v>0</v>
      </c>
      <c r="C23" s="108">
        <f>'Data Entry'!H33</f>
        <v>0</v>
      </c>
      <c r="D23" s="25">
        <f>'Data Entry'!J33</f>
        <v>0</v>
      </c>
      <c r="E23" s="23">
        <f>'Data Entry'!K33</f>
        <v>0</v>
      </c>
      <c r="F23" s="24" t="e">
        <f t="shared" si="0"/>
        <v>#N/A</v>
      </c>
      <c r="G23" s="24" t="str">
        <f t="shared" si="1"/>
        <v/>
      </c>
      <c r="I23" s="19"/>
      <c r="J23" s="22">
        <f t="shared" si="2"/>
        <v>0</v>
      </c>
      <c r="K23" s="22">
        <f t="shared" si="3"/>
        <v>0</v>
      </c>
      <c r="L23" s="19"/>
    </row>
    <row r="24" spans="1:12" x14ac:dyDescent="0.25">
      <c r="A24" s="108" t="str">
        <f>'Data Entry'!C34</f>
        <v>B01-11</v>
      </c>
      <c r="B24" s="25">
        <f>'Data Entry'!D34</f>
        <v>0</v>
      </c>
      <c r="C24" s="108">
        <f>'Data Entry'!H34</f>
        <v>0</v>
      </c>
      <c r="D24" s="25">
        <f>'Data Entry'!J34</f>
        <v>0</v>
      </c>
      <c r="E24" s="23">
        <f>'Data Entry'!K34</f>
        <v>0</v>
      </c>
      <c r="F24" s="24" t="e">
        <f t="shared" si="0"/>
        <v>#N/A</v>
      </c>
      <c r="G24" s="24" t="str">
        <f t="shared" si="1"/>
        <v/>
      </c>
      <c r="I24" s="19"/>
      <c r="J24" s="22">
        <f t="shared" si="2"/>
        <v>0</v>
      </c>
      <c r="K24" s="22">
        <f t="shared" si="3"/>
        <v>0</v>
      </c>
      <c r="L24" s="19"/>
    </row>
    <row r="25" spans="1:12" x14ac:dyDescent="0.25">
      <c r="A25" s="108" t="str">
        <f>'Data Entry'!C35</f>
        <v>B01-12</v>
      </c>
      <c r="B25" s="25">
        <f>'Data Entry'!D35</f>
        <v>0</v>
      </c>
      <c r="C25" s="108">
        <f>'Data Entry'!H35</f>
        <v>0</v>
      </c>
      <c r="D25" s="25">
        <f>'Data Entry'!J35</f>
        <v>0</v>
      </c>
      <c r="E25" s="23">
        <f>'Data Entry'!K35</f>
        <v>0</v>
      </c>
      <c r="F25" s="24" t="e">
        <f t="shared" si="0"/>
        <v>#N/A</v>
      </c>
      <c r="G25" s="24" t="str">
        <f t="shared" si="1"/>
        <v/>
      </c>
      <c r="I25" s="19"/>
      <c r="J25" s="22">
        <f t="shared" si="2"/>
        <v>0</v>
      </c>
      <c r="K25" s="22">
        <f t="shared" si="3"/>
        <v>0</v>
      </c>
      <c r="L25" s="19"/>
    </row>
    <row r="26" spans="1:12" x14ac:dyDescent="0.25">
      <c r="A26" s="108" t="str">
        <f>'Data Entry'!C36</f>
        <v>B01-13</v>
      </c>
      <c r="B26" s="25">
        <f>'Data Entry'!D36</f>
        <v>0</v>
      </c>
      <c r="C26" s="108">
        <f>'Data Entry'!H36</f>
        <v>0</v>
      </c>
      <c r="D26" s="25">
        <f>'Data Entry'!J36</f>
        <v>0</v>
      </c>
      <c r="E26" s="23">
        <f>'Data Entry'!K36</f>
        <v>0</v>
      </c>
      <c r="F26" s="24" t="e">
        <f t="shared" si="0"/>
        <v>#N/A</v>
      </c>
      <c r="G26" s="24" t="str">
        <f t="shared" si="1"/>
        <v/>
      </c>
      <c r="I26" s="19"/>
      <c r="J26" s="22">
        <f t="shared" si="2"/>
        <v>0</v>
      </c>
      <c r="K26" s="22">
        <f t="shared" si="3"/>
        <v>0</v>
      </c>
      <c r="L26" s="19"/>
    </row>
    <row r="27" spans="1:12" x14ac:dyDescent="0.25">
      <c r="A27" s="108" t="str">
        <f>'Data Entry'!C37</f>
        <v>B01-14</v>
      </c>
      <c r="B27" s="25">
        <f>'Data Entry'!D37</f>
        <v>0</v>
      </c>
      <c r="C27" s="108">
        <f>'Data Entry'!H37</f>
        <v>0</v>
      </c>
      <c r="D27" s="25">
        <f>'Data Entry'!J37</f>
        <v>0</v>
      </c>
      <c r="E27" s="23">
        <f>'Data Entry'!K37</f>
        <v>0</v>
      </c>
      <c r="F27" s="24" t="e">
        <f t="shared" si="0"/>
        <v>#N/A</v>
      </c>
      <c r="G27" s="24" t="str">
        <f t="shared" si="1"/>
        <v/>
      </c>
      <c r="I27" s="19"/>
      <c r="J27" s="22">
        <f t="shared" si="2"/>
        <v>0</v>
      </c>
      <c r="K27" s="22">
        <f t="shared" si="3"/>
        <v>0</v>
      </c>
      <c r="L27" s="19"/>
    </row>
    <row r="28" spans="1:12" x14ac:dyDescent="0.25">
      <c r="A28" s="108" t="str">
        <f>'Data Entry'!C38</f>
        <v>B01-15</v>
      </c>
      <c r="B28" s="25">
        <f>'Data Entry'!D38</f>
        <v>0</v>
      </c>
      <c r="C28" s="108">
        <f>'Data Entry'!H38</f>
        <v>0</v>
      </c>
      <c r="D28" s="25">
        <f>'Data Entry'!J38</f>
        <v>0</v>
      </c>
      <c r="E28" s="23">
        <f>'Data Entry'!K38</f>
        <v>0</v>
      </c>
      <c r="F28" s="24" t="e">
        <f t="shared" si="0"/>
        <v>#N/A</v>
      </c>
      <c r="G28" s="24" t="str">
        <f t="shared" si="1"/>
        <v/>
      </c>
      <c r="I28" s="19"/>
      <c r="J28" s="22">
        <f t="shared" si="2"/>
        <v>0</v>
      </c>
      <c r="K28" s="22">
        <f t="shared" si="3"/>
        <v>0</v>
      </c>
      <c r="L28" s="19"/>
    </row>
    <row r="29" spans="1:12" s="3" customFormat="1" x14ac:dyDescent="0.25">
      <c r="B29" s="16"/>
      <c r="G29" s="3" t="str">
        <f>CONCATENATE($G$8,G14,G15,G16,G17,G18,G19,G20,G21,G22,G23,G24,G25,G26,G27,G28)</f>
        <v>{00:5:-000:USD:220301:0:0:0:0:0:0}</v>
      </c>
      <c r="J29" s="22"/>
      <c r="K29" s="22"/>
    </row>
    <row r="30" spans="1:12" x14ac:dyDescent="0.25">
      <c r="A30" s="21"/>
      <c r="B30" s="22" t="s">
        <v>601</v>
      </c>
    </row>
    <row r="31" spans="1:12" x14ac:dyDescent="0.25">
      <c r="A31" s="99" t="s">
        <v>600</v>
      </c>
      <c r="B31" s="99" t="s">
        <v>557</v>
      </c>
      <c r="C31" s="99" t="s">
        <v>556</v>
      </c>
      <c r="D31" s="99" t="s">
        <v>555</v>
      </c>
      <c r="E31" s="99" t="s">
        <v>552</v>
      </c>
      <c r="F31" s="99" t="s">
        <v>556</v>
      </c>
      <c r="G31" s="99" t="s">
        <v>576</v>
      </c>
    </row>
    <row r="32" spans="1:12" x14ac:dyDescent="0.25">
      <c r="A32" s="25" t="str">
        <f>'Extra cheques'!C4</f>
        <v>B02-01</v>
      </c>
      <c r="B32" s="25">
        <f>'Extra cheques'!D4</f>
        <v>0</v>
      </c>
      <c r="C32" s="25">
        <f>'Extra cheques'!E4</f>
        <v>0</v>
      </c>
      <c r="D32" s="25">
        <f>'Extra cheques'!F4</f>
        <v>0</v>
      </c>
      <c r="E32" s="23">
        <f>'Extra cheques'!G4</f>
        <v>0</v>
      </c>
      <c r="F32" s="24" t="e">
        <f t="shared" ref="F32:F33" si="4">VLOOKUP(C32,bk_code_map,2,FALSE)</f>
        <v>#N/A</v>
      </c>
      <c r="G32" s="24" t="str">
        <f>IFERROR(CONCATENATE("{",A32,":",E32,":",D32,":",F32,":",B32,"}"),"")</f>
        <v/>
      </c>
      <c r="J32" s="22">
        <f t="shared" si="2"/>
        <v>0</v>
      </c>
      <c r="K32" s="22">
        <f t="shared" si="3"/>
        <v>0</v>
      </c>
    </row>
    <row r="33" spans="1:11" x14ac:dyDescent="0.25">
      <c r="A33" s="25" t="str">
        <f>'Extra cheques'!C5</f>
        <v>B02-02</v>
      </c>
      <c r="B33" s="25">
        <f>'Extra cheques'!D5</f>
        <v>0</v>
      </c>
      <c r="C33" s="25">
        <f>'Extra cheques'!E5</f>
        <v>0</v>
      </c>
      <c r="D33" s="25">
        <f>'Extra cheques'!F5</f>
        <v>0</v>
      </c>
      <c r="E33" s="23">
        <f>'Extra cheques'!G5</f>
        <v>0</v>
      </c>
      <c r="F33" s="24" t="e">
        <f t="shared" si="4"/>
        <v>#N/A</v>
      </c>
      <c r="G33" s="24" t="str">
        <f t="shared" ref="G33:G46" si="5">IFERROR(CONCATENATE("{",A33,":",E33,":",D33,":",F33,":",B33,"}"),"")</f>
        <v/>
      </c>
      <c r="J33" s="22">
        <f t="shared" si="2"/>
        <v>0</v>
      </c>
      <c r="K33" s="22">
        <f t="shared" si="3"/>
        <v>0</v>
      </c>
    </row>
    <row r="34" spans="1:11" x14ac:dyDescent="0.25">
      <c r="A34" s="25" t="str">
        <f>'Extra cheques'!C6</f>
        <v>B02-03</v>
      </c>
      <c r="B34" s="25">
        <f>'Extra cheques'!D6</f>
        <v>0</v>
      </c>
      <c r="C34" s="25">
        <f>'Extra cheques'!E6</f>
        <v>0</v>
      </c>
      <c r="D34" s="25">
        <f>'Extra cheques'!F6</f>
        <v>0</v>
      </c>
      <c r="E34" s="23">
        <f>'Extra cheques'!G6</f>
        <v>0</v>
      </c>
      <c r="F34" s="24" t="e">
        <f t="shared" ref="F34:F46" si="6">VLOOKUP(C34,bk_code_map,2,FALSE)</f>
        <v>#N/A</v>
      </c>
      <c r="G34" s="24" t="str">
        <f t="shared" si="5"/>
        <v/>
      </c>
      <c r="J34" s="22">
        <f t="shared" si="2"/>
        <v>0</v>
      </c>
      <c r="K34" s="22">
        <f t="shared" si="3"/>
        <v>0</v>
      </c>
    </row>
    <row r="35" spans="1:11" x14ac:dyDescent="0.25">
      <c r="A35" s="25" t="str">
        <f>'Extra cheques'!C7</f>
        <v>B02-04</v>
      </c>
      <c r="B35" s="25">
        <f>'Extra cheques'!D7</f>
        <v>0</v>
      </c>
      <c r="C35" s="25">
        <f>'Extra cheques'!E7</f>
        <v>0</v>
      </c>
      <c r="D35" s="25">
        <f>'Extra cheques'!F7</f>
        <v>0</v>
      </c>
      <c r="E35" s="23">
        <f>'Extra cheques'!G7</f>
        <v>0</v>
      </c>
      <c r="F35" s="24" t="e">
        <f t="shared" si="6"/>
        <v>#N/A</v>
      </c>
      <c r="G35" s="24" t="str">
        <f t="shared" si="5"/>
        <v/>
      </c>
      <c r="J35" s="22">
        <f t="shared" si="2"/>
        <v>0</v>
      </c>
      <c r="K35" s="22">
        <f t="shared" si="3"/>
        <v>0</v>
      </c>
    </row>
    <row r="36" spans="1:11" x14ac:dyDescent="0.25">
      <c r="A36" s="25" t="str">
        <f>'Extra cheques'!C8</f>
        <v>B02-05</v>
      </c>
      <c r="B36" s="25">
        <f>'Extra cheques'!D8</f>
        <v>0</v>
      </c>
      <c r="C36" s="25">
        <f>'Extra cheques'!E8</f>
        <v>0</v>
      </c>
      <c r="D36" s="25">
        <f>'Extra cheques'!F8</f>
        <v>0</v>
      </c>
      <c r="E36" s="23">
        <f>'Extra cheques'!G8</f>
        <v>0</v>
      </c>
      <c r="F36" s="24" t="e">
        <f t="shared" si="6"/>
        <v>#N/A</v>
      </c>
      <c r="G36" s="24" t="str">
        <f t="shared" si="5"/>
        <v/>
      </c>
      <c r="J36" s="22">
        <f t="shared" si="2"/>
        <v>0</v>
      </c>
      <c r="K36" s="22">
        <f t="shared" si="3"/>
        <v>0</v>
      </c>
    </row>
    <row r="37" spans="1:11" x14ac:dyDescent="0.25">
      <c r="A37" s="25" t="str">
        <f>'Extra cheques'!C9</f>
        <v>B02-06</v>
      </c>
      <c r="B37" s="25">
        <f>'Extra cheques'!D9</f>
        <v>0</v>
      </c>
      <c r="C37" s="25">
        <f>'Extra cheques'!E9</f>
        <v>0</v>
      </c>
      <c r="D37" s="25">
        <f>'Extra cheques'!F9</f>
        <v>0</v>
      </c>
      <c r="E37" s="23">
        <f>'Extra cheques'!G9</f>
        <v>0</v>
      </c>
      <c r="F37" s="24" t="e">
        <f t="shared" si="6"/>
        <v>#N/A</v>
      </c>
      <c r="G37" s="24" t="str">
        <f t="shared" si="5"/>
        <v/>
      </c>
      <c r="J37" s="22">
        <f t="shared" si="2"/>
        <v>0</v>
      </c>
      <c r="K37" s="22">
        <f t="shared" si="3"/>
        <v>0</v>
      </c>
    </row>
    <row r="38" spans="1:11" x14ac:dyDescent="0.25">
      <c r="A38" s="25" t="str">
        <f>'Extra cheques'!C10</f>
        <v>B02-07</v>
      </c>
      <c r="B38" s="25">
        <f>'Extra cheques'!D10</f>
        <v>0</v>
      </c>
      <c r="C38" s="25">
        <f>'Extra cheques'!E10</f>
        <v>0</v>
      </c>
      <c r="D38" s="25">
        <f>'Extra cheques'!F10</f>
        <v>0</v>
      </c>
      <c r="E38" s="23">
        <f>'Extra cheques'!G10</f>
        <v>0</v>
      </c>
      <c r="F38" s="24" t="e">
        <f t="shared" si="6"/>
        <v>#N/A</v>
      </c>
      <c r="G38" s="24" t="str">
        <f t="shared" si="5"/>
        <v/>
      </c>
      <c r="J38" s="22">
        <f t="shared" si="2"/>
        <v>0</v>
      </c>
      <c r="K38" s="22">
        <f t="shared" si="3"/>
        <v>0</v>
      </c>
    </row>
    <row r="39" spans="1:11" x14ac:dyDescent="0.25">
      <c r="A39" s="25" t="str">
        <f>'Extra cheques'!C11</f>
        <v>B02-08</v>
      </c>
      <c r="B39" s="25">
        <f>'Extra cheques'!D11</f>
        <v>0</v>
      </c>
      <c r="C39" s="25">
        <f>'Extra cheques'!E11</f>
        <v>0</v>
      </c>
      <c r="D39" s="25">
        <f>'Extra cheques'!F11</f>
        <v>0</v>
      </c>
      <c r="E39" s="23">
        <f>'Extra cheques'!G11</f>
        <v>0</v>
      </c>
      <c r="F39" s="24" t="e">
        <f t="shared" si="6"/>
        <v>#N/A</v>
      </c>
      <c r="G39" s="24" t="str">
        <f t="shared" si="5"/>
        <v/>
      </c>
      <c r="J39" s="22">
        <f t="shared" si="2"/>
        <v>0</v>
      </c>
      <c r="K39" s="22">
        <f t="shared" si="3"/>
        <v>0</v>
      </c>
    </row>
    <row r="40" spans="1:11" x14ac:dyDescent="0.25">
      <c r="A40" s="25" t="str">
        <f>'Extra cheques'!C12</f>
        <v>B02-09</v>
      </c>
      <c r="B40" s="25">
        <f>'Extra cheques'!D12</f>
        <v>0</v>
      </c>
      <c r="C40" s="25">
        <f>'Extra cheques'!E12</f>
        <v>0</v>
      </c>
      <c r="D40" s="25">
        <f>'Extra cheques'!F12</f>
        <v>0</v>
      </c>
      <c r="E40" s="23">
        <f>'Extra cheques'!G12</f>
        <v>0</v>
      </c>
      <c r="F40" s="24" t="e">
        <f t="shared" si="6"/>
        <v>#N/A</v>
      </c>
      <c r="G40" s="24" t="str">
        <f t="shared" si="5"/>
        <v/>
      </c>
      <c r="J40" s="22">
        <f t="shared" si="2"/>
        <v>0</v>
      </c>
      <c r="K40" s="22">
        <f t="shared" si="3"/>
        <v>0</v>
      </c>
    </row>
    <row r="41" spans="1:11" x14ac:dyDescent="0.25">
      <c r="A41" s="25" t="str">
        <f>'Extra cheques'!C13</f>
        <v>B02-10</v>
      </c>
      <c r="B41" s="25">
        <f>'Extra cheques'!D13</f>
        <v>0</v>
      </c>
      <c r="C41" s="25">
        <f>'Extra cheques'!E13</f>
        <v>0</v>
      </c>
      <c r="D41" s="25">
        <f>'Extra cheques'!F13</f>
        <v>0</v>
      </c>
      <c r="E41" s="23">
        <f>'Extra cheques'!G13</f>
        <v>0</v>
      </c>
      <c r="F41" s="24" t="e">
        <f t="shared" si="6"/>
        <v>#N/A</v>
      </c>
      <c r="G41" s="24" t="str">
        <f t="shared" si="5"/>
        <v/>
      </c>
      <c r="J41" s="22">
        <f t="shared" si="2"/>
        <v>0</v>
      </c>
      <c r="K41" s="22">
        <f t="shared" si="3"/>
        <v>0</v>
      </c>
    </row>
    <row r="42" spans="1:11" x14ac:dyDescent="0.25">
      <c r="A42" s="25" t="str">
        <f>'Extra cheques'!C14</f>
        <v>B02-11</v>
      </c>
      <c r="B42" s="25">
        <f>'Extra cheques'!D14</f>
        <v>0</v>
      </c>
      <c r="C42" s="25">
        <f>'Extra cheques'!E14</f>
        <v>0</v>
      </c>
      <c r="D42" s="25">
        <f>'Extra cheques'!F14</f>
        <v>0</v>
      </c>
      <c r="E42" s="23">
        <f>'Extra cheques'!G14</f>
        <v>0</v>
      </c>
      <c r="F42" s="24" t="e">
        <f t="shared" si="6"/>
        <v>#N/A</v>
      </c>
      <c r="G42" s="24" t="str">
        <f t="shared" si="5"/>
        <v/>
      </c>
      <c r="J42" s="22">
        <f t="shared" si="2"/>
        <v>0</v>
      </c>
      <c r="K42" s="22">
        <f t="shared" si="3"/>
        <v>0</v>
      </c>
    </row>
    <row r="43" spans="1:11" x14ac:dyDescent="0.25">
      <c r="A43" s="25" t="str">
        <f>'Extra cheques'!C15</f>
        <v>B02-12</v>
      </c>
      <c r="B43" s="25">
        <f>'Extra cheques'!D15</f>
        <v>0</v>
      </c>
      <c r="C43" s="25">
        <f>'Extra cheques'!E15</f>
        <v>0</v>
      </c>
      <c r="D43" s="25">
        <f>'Extra cheques'!F15</f>
        <v>0</v>
      </c>
      <c r="E43" s="23">
        <f>'Extra cheques'!G15</f>
        <v>0</v>
      </c>
      <c r="F43" s="24" t="e">
        <f t="shared" si="6"/>
        <v>#N/A</v>
      </c>
      <c r="G43" s="24" t="str">
        <f t="shared" si="5"/>
        <v/>
      </c>
      <c r="J43" s="22">
        <f t="shared" si="2"/>
        <v>0</v>
      </c>
      <c r="K43" s="22">
        <f t="shared" si="3"/>
        <v>0</v>
      </c>
    </row>
    <row r="44" spans="1:11" x14ac:dyDescent="0.25">
      <c r="A44" s="25" t="str">
        <f>'Extra cheques'!C16</f>
        <v>B02-13</v>
      </c>
      <c r="B44" s="25">
        <f>'Extra cheques'!D16</f>
        <v>0</v>
      </c>
      <c r="C44" s="25">
        <f>'Extra cheques'!E16</f>
        <v>0</v>
      </c>
      <c r="D44" s="25">
        <f>'Extra cheques'!F16</f>
        <v>0</v>
      </c>
      <c r="E44" s="23">
        <f>'Extra cheques'!G16</f>
        <v>0</v>
      </c>
      <c r="F44" s="24" t="e">
        <f t="shared" si="6"/>
        <v>#N/A</v>
      </c>
      <c r="G44" s="24" t="str">
        <f t="shared" si="5"/>
        <v/>
      </c>
      <c r="J44" s="22">
        <f t="shared" si="2"/>
        <v>0</v>
      </c>
      <c r="K44" s="22">
        <f t="shared" si="3"/>
        <v>0</v>
      </c>
    </row>
    <row r="45" spans="1:11" x14ac:dyDescent="0.25">
      <c r="A45" s="25" t="str">
        <f>'Extra cheques'!C17</f>
        <v>B02-14</v>
      </c>
      <c r="B45" s="25">
        <f>'Extra cheques'!D17</f>
        <v>0</v>
      </c>
      <c r="C45" s="25">
        <f>'Extra cheques'!E17</f>
        <v>0</v>
      </c>
      <c r="D45" s="25">
        <f>'Extra cheques'!F17</f>
        <v>0</v>
      </c>
      <c r="E45" s="23">
        <f>'Extra cheques'!G17</f>
        <v>0</v>
      </c>
      <c r="F45" s="24" t="e">
        <f t="shared" si="6"/>
        <v>#N/A</v>
      </c>
      <c r="G45" s="24" t="str">
        <f t="shared" si="5"/>
        <v/>
      </c>
      <c r="J45" s="22">
        <f t="shared" si="2"/>
        <v>0</v>
      </c>
      <c r="K45" s="22">
        <f t="shared" si="3"/>
        <v>0</v>
      </c>
    </row>
    <row r="46" spans="1:11" x14ac:dyDescent="0.25">
      <c r="A46" s="25" t="str">
        <f>'Extra cheques'!C18</f>
        <v>B02-15</v>
      </c>
      <c r="B46" s="25">
        <f>'Extra cheques'!D18</f>
        <v>0</v>
      </c>
      <c r="C46" s="25">
        <f>'Extra cheques'!E18</f>
        <v>0</v>
      </c>
      <c r="D46" s="25">
        <f>'Extra cheques'!F18</f>
        <v>0</v>
      </c>
      <c r="E46" s="23">
        <f>'Extra cheques'!G18</f>
        <v>0</v>
      </c>
      <c r="F46" s="24" t="e">
        <f t="shared" si="6"/>
        <v>#N/A</v>
      </c>
      <c r="G46" s="24" t="str">
        <f t="shared" si="5"/>
        <v/>
      </c>
      <c r="J46" s="22">
        <f t="shared" si="2"/>
        <v>0</v>
      </c>
      <c r="K46" s="22">
        <f t="shared" si="3"/>
        <v>0</v>
      </c>
    </row>
    <row r="47" spans="1:11" x14ac:dyDescent="0.25">
      <c r="G47" s="24" t="str">
        <f>CONCATENATE($G$8,G32,G33,G34,G35,G36,G37,G38,G39,G40,G41,G42,G43,G44,G45,G46)</f>
        <v>{00:5:-000:USD:220301:0:0:0:0:0:0}</v>
      </c>
    </row>
    <row r="48" spans="1:11" x14ac:dyDescent="0.25">
      <c r="A48" s="21"/>
      <c r="B48" s="22" t="s">
        <v>602</v>
      </c>
    </row>
    <row r="49" spans="1:12" x14ac:dyDescent="0.25">
      <c r="A49" s="99" t="s">
        <v>600</v>
      </c>
      <c r="B49" s="99" t="s">
        <v>557</v>
      </c>
      <c r="C49" s="99" t="s">
        <v>556</v>
      </c>
      <c r="D49" s="99" t="s">
        <v>555</v>
      </c>
      <c r="E49" s="99" t="s">
        <v>552</v>
      </c>
      <c r="F49" s="99" t="s">
        <v>556</v>
      </c>
      <c r="G49" s="99" t="s">
        <v>576</v>
      </c>
    </row>
    <row r="50" spans="1:12" x14ac:dyDescent="0.25">
      <c r="A50" s="25" t="str">
        <f>'Extra cheques'!C26</f>
        <v>B03-01</v>
      </c>
      <c r="B50" s="25">
        <f>'Extra cheques'!D26</f>
        <v>0</v>
      </c>
      <c r="C50" s="25">
        <f>'Extra cheques'!E26</f>
        <v>0</v>
      </c>
      <c r="D50" s="25">
        <f>'Extra cheques'!F26</f>
        <v>0</v>
      </c>
      <c r="E50" s="23">
        <f>'Extra cheques'!G26</f>
        <v>0</v>
      </c>
      <c r="F50" s="24" t="e">
        <f t="shared" ref="F50:F64" si="7">VLOOKUP(C50,bk_code_map,2,FALSE)</f>
        <v>#N/A</v>
      </c>
      <c r="G50" s="24" t="str">
        <f>IFERROR(CONCATENATE("{",A50,":",E50,":",D50,":",F50,":",B50,"}"),"")</f>
        <v/>
      </c>
      <c r="J50" s="22">
        <f t="shared" si="2"/>
        <v>0</v>
      </c>
      <c r="K50" s="22">
        <f t="shared" si="3"/>
        <v>0</v>
      </c>
    </row>
    <row r="51" spans="1:12" x14ac:dyDescent="0.25">
      <c r="A51" s="25" t="str">
        <f>'Extra cheques'!C27</f>
        <v>B03-02</v>
      </c>
      <c r="B51" s="25">
        <f>'Extra cheques'!D27</f>
        <v>0</v>
      </c>
      <c r="C51" s="25">
        <f>'Extra cheques'!E27</f>
        <v>0</v>
      </c>
      <c r="D51" s="25">
        <f>'Extra cheques'!F27</f>
        <v>0</v>
      </c>
      <c r="E51" s="23">
        <f>'Extra cheques'!G27</f>
        <v>0</v>
      </c>
      <c r="F51" s="24" t="e">
        <f t="shared" si="7"/>
        <v>#N/A</v>
      </c>
      <c r="G51" s="24" t="str">
        <f t="shared" ref="G51:G64" si="8">IFERROR(CONCATENATE("{",A51,":",E51,":",D51,":",F51,":",B51,"}"),"")</f>
        <v/>
      </c>
      <c r="J51" s="22">
        <f t="shared" si="2"/>
        <v>0</v>
      </c>
      <c r="K51" s="22">
        <f t="shared" si="3"/>
        <v>0</v>
      </c>
    </row>
    <row r="52" spans="1:12" x14ac:dyDescent="0.25">
      <c r="A52" s="25" t="str">
        <f>'Extra cheques'!C28</f>
        <v>B03-03</v>
      </c>
      <c r="B52" s="25">
        <f>'Extra cheques'!D28</f>
        <v>0</v>
      </c>
      <c r="C52" s="25">
        <f>'Extra cheques'!E28</f>
        <v>0</v>
      </c>
      <c r="D52" s="25">
        <f>'Extra cheques'!F28</f>
        <v>0</v>
      </c>
      <c r="E52" s="23">
        <f>'Extra cheques'!G28</f>
        <v>0</v>
      </c>
      <c r="F52" s="24" t="e">
        <f t="shared" si="7"/>
        <v>#N/A</v>
      </c>
      <c r="G52" s="24" t="str">
        <f t="shared" si="8"/>
        <v/>
      </c>
      <c r="J52" s="22">
        <f t="shared" si="2"/>
        <v>0</v>
      </c>
      <c r="K52" s="22">
        <f t="shared" si="3"/>
        <v>0</v>
      </c>
    </row>
    <row r="53" spans="1:12" x14ac:dyDescent="0.25">
      <c r="A53" s="25" t="str">
        <f>'Extra cheques'!C29</f>
        <v>B03-04</v>
      </c>
      <c r="B53" s="25">
        <f>'Extra cheques'!D29</f>
        <v>0</v>
      </c>
      <c r="C53" s="25">
        <f>'Extra cheques'!E29</f>
        <v>0</v>
      </c>
      <c r="D53" s="25">
        <f>'Extra cheques'!F29</f>
        <v>0</v>
      </c>
      <c r="E53" s="23">
        <f>'Extra cheques'!G29</f>
        <v>0</v>
      </c>
      <c r="F53" s="24" t="e">
        <f t="shared" si="7"/>
        <v>#N/A</v>
      </c>
      <c r="G53" s="24" t="str">
        <f t="shared" si="8"/>
        <v/>
      </c>
      <c r="J53" s="22">
        <f t="shared" si="2"/>
        <v>0</v>
      </c>
      <c r="K53" s="22">
        <f t="shared" si="3"/>
        <v>0</v>
      </c>
    </row>
    <row r="54" spans="1:12" x14ac:dyDescent="0.25">
      <c r="A54" s="25" t="str">
        <f>'Extra cheques'!C30</f>
        <v>B03-05</v>
      </c>
      <c r="B54" s="25">
        <f>'Extra cheques'!D30</f>
        <v>0</v>
      </c>
      <c r="C54" s="25">
        <f>'Extra cheques'!E30</f>
        <v>0</v>
      </c>
      <c r="D54" s="25">
        <f>'Extra cheques'!F30</f>
        <v>0</v>
      </c>
      <c r="E54" s="23">
        <f>'Extra cheques'!G30</f>
        <v>0</v>
      </c>
      <c r="F54" s="24" t="e">
        <f t="shared" si="7"/>
        <v>#N/A</v>
      </c>
      <c r="G54" s="24" t="str">
        <f t="shared" si="8"/>
        <v/>
      </c>
      <c r="J54" s="22">
        <f t="shared" si="2"/>
        <v>0</v>
      </c>
      <c r="K54" s="22">
        <f t="shared" si="3"/>
        <v>0</v>
      </c>
    </row>
    <row r="55" spans="1:12" x14ac:dyDescent="0.25">
      <c r="A55" s="25" t="str">
        <f>'Extra cheques'!C31</f>
        <v>B03-06</v>
      </c>
      <c r="B55" s="25">
        <f>'Extra cheques'!D31</f>
        <v>0</v>
      </c>
      <c r="C55" s="25">
        <f>'Extra cheques'!E31</f>
        <v>0</v>
      </c>
      <c r="D55" s="25">
        <f>'Extra cheques'!F31</f>
        <v>0</v>
      </c>
      <c r="E55" s="23">
        <f>'Extra cheques'!G31</f>
        <v>0</v>
      </c>
      <c r="F55" s="24" t="e">
        <f t="shared" si="7"/>
        <v>#N/A</v>
      </c>
      <c r="G55" s="24" t="str">
        <f t="shared" si="8"/>
        <v/>
      </c>
      <c r="J55" s="22">
        <f t="shared" si="2"/>
        <v>0</v>
      </c>
      <c r="K55" s="22">
        <f t="shared" si="3"/>
        <v>0</v>
      </c>
    </row>
    <row r="56" spans="1:12" x14ac:dyDescent="0.25">
      <c r="A56" s="25" t="str">
        <f>'Extra cheques'!C32</f>
        <v>B03-07</v>
      </c>
      <c r="B56" s="25">
        <f>'Extra cheques'!D32</f>
        <v>0</v>
      </c>
      <c r="C56" s="25">
        <f>'Extra cheques'!E32</f>
        <v>0</v>
      </c>
      <c r="D56" s="25">
        <f>'Extra cheques'!F32</f>
        <v>0</v>
      </c>
      <c r="E56" s="23">
        <f>'Extra cheques'!G32</f>
        <v>0</v>
      </c>
      <c r="F56" s="24" t="e">
        <f t="shared" si="7"/>
        <v>#N/A</v>
      </c>
      <c r="G56" s="24" t="str">
        <f t="shared" si="8"/>
        <v/>
      </c>
      <c r="J56" s="22">
        <f t="shared" si="2"/>
        <v>0</v>
      </c>
      <c r="K56" s="22">
        <f t="shared" si="3"/>
        <v>0</v>
      </c>
    </row>
    <row r="57" spans="1:12" x14ac:dyDescent="0.25">
      <c r="A57" s="25" t="str">
        <f>'Extra cheques'!C33</f>
        <v>B03-08</v>
      </c>
      <c r="B57" s="25">
        <f>'Extra cheques'!D33</f>
        <v>0</v>
      </c>
      <c r="C57" s="25">
        <f>'Extra cheques'!E33</f>
        <v>0</v>
      </c>
      <c r="D57" s="25">
        <f>'Extra cheques'!F33</f>
        <v>0</v>
      </c>
      <c r="E57" s="23">
        <f>'Extra cheques'!G33</f>
        <v>0</v>
      </c>
      <c r="F57" s="24" t="e">
        <f t="shared" si="7"/>
        <v>#N/A</v>
      </c>
      <c r="G57" s="24" t="str">
        <f t="shared" si="8"/>
        <v/>
      </c>
      <c r="H57" s="19"/>
      <c r="I57" s="19"/>
      <c r="J57" s="22">
        <f t="shared" si="2"/>
        <v>0</v>
      </c>
      <c r="K57" s="22">
        <f t="shared" si="3"/>
        <v>0</v>
      </c>
      <c r="L57" s="20"/>
    </row>
    <row r="58" spans="1:12" x14ac:dyDescent="0.25">
      <c r="A58" s="25" t="str">
        <f>'Extra cheques'!C34</f>
        <v>B03-09</v>
      </c>
      <c r="B58" s="25">
        <f>'Extra cheques'!D34</f>
        <v>0</v>
      </c>
      <c r="C58" s="25">
        <f>'Extra cheques'!E34</f>
        <v>0</v>
      </c>
      <c r="D58" s="25">
        <f>'Extra cheques'!F34</f>
        <v>0</v>
      </c>
      <c r="E58" s="23">
        <f>'Extra cheques'!G34</f>
        <v>0</v>
      </c>
      <c r="F58" s="24" t="e">
        <f t="shared" si="7"/>
        <v>#N/A</v>
      </c>
      <c r="G58" s="24" t="str">
        <f t="shared" si="8"/>
        <v/>
      </c>
      <c r="J58" s="22">
        <f t="shared" si="2"/>
        <v>0</v>
      </c>
      <c r="K58" s="22">
        <f t="shared" si="3"/>
        <v>0</v>
      </c>
    </row>
    <row r="59" spans="1:12" x14ac:dyDescent="0.25">
      <c r="A59" s="25" t="str">
        <f>'Extra cheques'!C35</f>
        <v>B03-10</v>
      </c>
      <c r="B59" s="25">
        <f>'Extra cheques'!D35</f>
        <v>0</v>
      </c>
      <c r="C59" s="25">
        <f>'Extra cheques'!E35</f>
        <v>0</v>
      </c>
      <c r="D59" s="25">
        <f>'Extra cheques'!F35</f>
        <v>0</v>
      </c>
      <c r="E59" s="23">
        <f>'Extra cheques'!G35</f>
        <v>0</v>
      </c>
      <c r="F59" s="24" t="e">
        <f t="shared" si="7"/>
        <v>#N/A</v>
      </c>
      <c r="G59" s="24" t="str">
        <f t="shared" si="8"/>
        <v/>
      </c>
      <c r="J59" s="22">
        <f t="shared" si="2"/>
        <v>0</v>
      </c>
      <c r="K59" s="22">
        <f t="shared" si="3"/>
        <v>0</v>
      </c>
    </row>
    <row r="60" spans="1:12" x14ac:dyDescent="0.25">
      <c r="A60" s="25" t="str">
        <f>'Extra cheques'!C36</f>
        <v>B03-11</v>
      </c>
      <c r="B60" s="25">
        <f>'Extra cheques'!D36</f>
        <v>0</v>
      </c>
      <c r="C60" s="25">
        <f>'Extra cheques'!E36</f>
        <v>0</v>
      </c>
      <c r="D60" s="25">
        <f>'Extra cheques'!F36</f>
        <v>0</v>
      </c>
      <c r="E60" s="23">
        <f>'Extra cheques'!G36</f>
        <v>0</v>
      </c>
      <c r="F60" s="24" t="e">
        <f t="shared" si="7"/>
        <v>#N/A</v>
      </c>
      <c r="G60" s="24" t="str">
        <f t="shared" si="8"/>
        <v/>
      </c>
      <c r="J60" s="22">
        <f t="shared" si="2"/>
        <v>0</v>
      </c>
      <c r="K60" s="22">
        <f t="shared" si="3"/>
        <v>0</v>
      </c>
    </row>
    <row r="61" spans="1:12" x14ac:dyDescent="0.25">
      <c r="A61" s="25" t="str">
        <f>'Extra cheques'!C37</f>
        <v>B03-12</v>
      </c>
      <c r="B61" s="25">
        <f>'Extra cheques'!D37</f>
        <v>0</v>
      </c>
      <c r="C61" s="25">
        <f>'Extra cheques'!E37</f>
        <v>0</v>
      </c>
      <c r="D61" s="25">
        <f>'Extra cheques'!F37</f>
        <v>0</v>
      </c>
      <c r="E61" s="23">
        <f>'Extra cheques'!G37</f>
        <v>0</v>
      </c>
      <c r="F61" s="24" t="e">
        <f t="shared" si="7"/>
        <v>#N/A</v>
      </c>
      <c r="G61" s="24" t="str">
        <f t="shared" si="8"/>
        <v/>
      </c>
      <c r="J61" s="22">
        <f t="shared" si="2"/>
        <v>0</v>
      </c>
      <c r="K61" s="22">
        <f t="shared" si="3"/>
        <v>0</v>
      </c>
    </row>
    <row r="62" spans="1:12" x14ac:dyDescent="0.25">
      <c r="A62" s="25" t="str">
        <f>'Extra cheques'!C38</f>
        <v>B03-13</v>
      </c>
      <c r="B62" s="25">
        <f>'Extra cheques'!D38</f>
        <v>0</v>
      </c>
      <c r="C62" s="25">
        <f>'Extra cheques'!E38</f>
        <v>0</v>
      </c>
      <c r="D62" s="25">
        <f>'Extra cheques'!F38</f>
        <v>0</v>
      </c>
      <c r="E62" s="23">
        <f>'Extra cheques'!G38</f>
        <v>0</v>
      </c>
      <c r="F62" s="24" t="e">
        <f t="shared" si="7"/>
        <v>#N/A</v>
      </c>
      <c r="G62" s="24" t="str">
        <f t="shared" si="8"/>
        <v/>
      </c>
      <c r="J62" s="22">
        <f t="shared" si="2"/>
        <v>0</v>
      </c>
      <c r="K62" s="22">
        <f t="shared" si="3"/>
        <v>0</v>
      </c>
    </row>
    <row r="63" spans="1:12" x14ac:dyDescent="0.25">
      <c r="A63" s="25" t="str">
        <f>'Extra cheques'!C39</f>
        <v>B03-14</v>
      </c>
      <c r="B63" s="25">
        <f>'Extra cheques'!D39</f>
        <v>0</v>
      </c>
      <c r="C63" s="25">
        <f>'Extra cheques'!E39</f>
        <v>0</v>
      </c>
      <c r="D63" s="25">
        <f>'Extra cheques'!F39</f>
        <v>0</v>
      </c>
      <c r="E63" s="23">
        <f>'Extra cheques'!G39</f>
        <v>0</v>
      </c>
      <c r="F63" s="24" t="e">
        <f t="shared" si="7"/>
        <v>#N/A</v>
      </c>
      <c r="G63" s="24" t="str">
        <f t="shared" si="8"/>
        <v/>
      </c>
      <c r="J63" s="22">
        <f t="shared" si="2"/>
        <v>0</v>
      </c>
      <c r="K63" s="22">
        <f t="shared" si="3"/>
        <v>0</v>
      </c>
    </row>
    <row r="64" spans="1:12" x14ac:dyDescent="0.25">
      <c r="A64" s="25" t="str">
        <f>'Extra cheques'!C40</f>
        <v>B03-15</v>
      </c>
      <c r="B64" s="25">
        <f>'Extra cheques'!D40</f>
        <v>0</v>
      </c>
      <c r="C64" s="25">
        <f>'Extra cheques'!E40</f>
        <v>0</v>
      </c>
      <c r="D64" s="25">
        <f>'Extra cheques'!F40</f>
        <v>0</v>
      </c>
      <c r="E64" s="23">
        <f>'Extra cheques'!G40</f>
        <v>0</v>
      </c>
      <c r="F64" s="24" t="e">
        <f t="shared" si="7"/>
        <v>#N/A</v>
      </c>
      <c r="G64" s="24" t="str">
        <f t="shared" si="8"/>
        <v/>
      </c>
      <c r="J64" s="22">
        <f t="shared" si="2"/>
        <v>0</v>
      </c>
      <c r="K64" s="22">
        <f t="shared" si="3"/>
        <v>0</v>
      </c>
    </row>
    <row r="65" spans="1:11" x14ac:dyDescent="0.25">
      <c r="G65" s="24" t="str">
        <f>CONCATENATE($G$8,G50,G51,G52,G53,G54,G55,G56,G57,G58,G59,G60,G61,G62,G63,G64)</f>
        <v>{00:5:-000:USD:220301:0:0:0:0:0:0}</v>
      </c>
    </row>
    <row r="66" spans="1:11" x14ac:dyDescent="0.25">
      <c r="A66" s="21"/>
      <c r="B66" s="22" t="s">
        <v>604</v>
      </c>
    </row>
    <row r="67" spans="1:11" x14ac:dyDescent="0.25">
      <c r="A67" s="99" t="s">
        <v>600</v>
      </c>
      <c r="B67" s="99" t="s">
        <v>557</v>
      </c>
      <c r="C67" s="99" t="s">
        <v>556</v>
      </c>
      <c r="D67" s="99" t="s">
        <v>555</v>
      </c>
      <c r="E67" s="99" t="s">
        <v>552</v>
      </c>
      <c r="F67" s="99" t="s">
        <v>556</v>
      </c>
      <c r="G67" s="99" t="s">
        <v>576</v>
      </c>
    </row>
    <row r="68" spans="1:11" x14ac:dyDescent="0.25">
      <c r="A68" s="25" t="str">
        <f>'Extra cheques'!C48</f>
        <v>B04-01</v>
      </c>
      <c r="B68" s="25">
        <f>'Extra cheques'!D48</f>
        <v>0</v>
      </c>
      <c r="C68" s="25">
        <f>'Extra cheques'!E48</f>
        <v>0</v>
      </c>
      <c r="D68" s="25">
        <f>'Extra cheques'!F48</f>
        <v>0</v>
      </c>
      <c r="E68" s="23">
        <f>'Extra cheques'!G48</f>
        <v>0</v>
      </c>
      <c r="F68" s="24" t="e">
        <f t="shared" ref="F68" si="9">VLOOKUP(C68,bk_code_map,2,FALSE)</f>
        <v>#N/A</v>
      </c>
      <c r="G68" s="24" t="str">
        <f t="shared" ref="G68:G82" si="10">IFERROR(CONCATENATE("{",A68,":",E68,":",D68,":",F68,":",B68,"}"),"")</f>
        <v/>
      </c>
      <c r="J68" s="22">
        <f t="shared" si="2"/>
        <v>0</v>
      </c>
      <c r="K68" s="22">
        <f t="shared" si="3"/>
        <v>0</v>
      </c>
    </row>
    <row r="69" spans="1:11" x14ac:dyDescent="0.25">
      <c r="A69" s="25" t="str">
        <f>'Extra cheques'!C49</f>
        <v>B04-02</v>
      </c>
      <c r="B69" s="25">
        <f>'Extra cheques'!D49</f>
        <v>0</v>
      </c>
      <c r="C69" s="25">
        <f>'Extra cheques'!E49</f>
        <v>0</v>
      </c>
      <c r="D69" s="25">
        <f>'Extra cheques'!F49</f>
        <v>0</v>
      </c>
      <c r="E69" s="23">
        <f>'Extra cheques'!G49</f>
        <v>0</v>
      </c>
      <c r="F69" s="24" t="e">
        <f t="shared" ref="F69:F82" si="11">VLOOKUP(C69,bk_code_map,2,FALSE)</f>
        <v>#N/A</v>
      </c>
      <c r="G69" s="24" t="str">
        <f t="shared" si="10"/>
        <v/>
      </c>
      <c r="J69" s="22">
        <f t="shared" si="2"/>
        <v>0</v>
      </c>
      <c r="K69" s="22">
        <f t="shared" si="3"/>
        <v>0</v>
      </c>
    </row>
    <row r="70" spans="1:11" x14ac:dyDescent="0.25">
      <c r="A70" s="25" t="str">
        <f>'Extra cheques'!C50</f>
        <v>B04-03</v>
      </c>
      <c r="B70" s="25">
        <f>'Extra cheques'!D50</f>
        <v>0</v>
      </c>
      <c r="C70" s="25">
        <f>'Extra cheques'!E50</f>
        <v>0</v>
      </c>
      <c r="D70" s="25">
        <f>'Extra cheques'!F50</f>
        <v>0</v>
      </c>
      <c r="E70" s="23">
        <f>'Extra cheques'!G50</f>
        <v>0</v>
      </c>
      <c r="F70" s="24" t="e">
        <f t="shared" si="11"/>
        <v>#N/A</v>
      </c>
      <c r="G70" s="24" t="str">
        <f t="shared" si="10"/>
        <v/>
      </c>
      <c r="J70" s="22">
        <f t="shared" si="2"/>
        <v>0</v>
      </c>
      <c r="K70" s="22">
        <f t="shared" si="3"/>
        <v>0</v>
      </c>
    </row>
    <row r="71" spans="1:11" x14ac:dyDescent="0.25">
      <c r="A71" s="25" t="str">
        <f>'Extra cheques'!C51</f>
        <v>B04-04</v>
      </c>
      <c r="B71" s="25">
        <f>'Extra cheques'!D51</f>
        <v>0</v>
      </c>
      <c r="C71" s="25">
        <f>'Extra cheques'!E51</f>
        <v>0</v>
      </c>
      <c r="D71" s="25">
        <f>'Extra cheques'!F51</f>
        <v>0</v>
      </c>
      <c r="E71" s="23">
        <f>'Extra cheques'!G51</f>
        <v>0</v>
      </c>
      <c r="F71" s="24" t="e">
        <f t="shared" si="11"/>
        <v>#N/A</v>
      </c>
      <c r="G71" s="24" t="str">
        <f t="shared" si="10"/>
        <v/>
      </c>
      <c r="J71" s="22">
        <f t="shared" si="2"/>
        <v>0</v>
      </c>
      <c r="K71" s="22">
        <f t="shared" si="3"/>
        <v>0</v>
      </c>
    </row>
    <row r="72" spans="1:11" x14ac:dyDescent="0.25">
      <c r="A72" s="25" t="str">
        <f>'Extra cheques'!C52</f>
        <v>B04-05</v>
      </c>
      <c r="B72" s="25">
        <f>'Extra cheques'!D52</f>
        <v>0</v>
      </c>
      <c r="C72" s="25">
        <f>'Extra cheques'!E52</f>
        <v>0</v>
      </c>
      <c r="D72" s="25">
        <f>'Extra cheques'!F52</f>
        <v>0</v>
      </c>
      <c r="E72" s="23">
        <f>'Extra cheques'!G52</f>
        <v>0</v>
      </c>
      <c r="F72" s="24" t="e">
        <f t="shared" si="11"/>
        <v>#N/A</v>
      </c>
      <c r="G72" s="24" t="str">
        <f t="shared" si="10"/>
        <v/>
      </c>
      <c r="J72" s="22">
        <f t="shared" si="2"/>
        <v>0</v>
      </c>
      <c r="K72" s="22">
        <f t="shared" si="3"/>
        <v>0</v>
      </c>
    </row>
    <row r="73" spans="1:11" x14ac:dyDescent="0.25">
      <c r="A73" s="25" t="str">
        <f>'Extra cheques'!C53</f>
        <v>B04-06</v>
      </c>
      <c r="B73" s="25">
        <f>'Extra cheques'!D53</f>
        <v>0</v>
      </c>
      <c r="C73" s="25">
        <f>'Extra cheques'!E53</f>
        <v>0</v>
      </c>
      <c r="D73" s="25">
        <f>'Extra cheques'!F53</f>
        <v>0</v>
      </c>
      <c r="E73" s="23">
        <f>'Extra cheques'!G53</f>
        <v>0</v>
      </c>
      <c r="F73" s="24" t="e">
        <f t="shared" si="11"/>
        <v>#N/A</v>
      </c>
      <c r="G73" s="24" t="str">
        <f t="shared" si="10"/>
        <v/>
      </c>
      <c r="J73" s="22">
        <f t="shared" si="2"/>
        <v>0</v>
      </c>
      <c r="K73" s="22">
        <f t="shared" si="3"/>
        <v>0</v>
      </c>
    </row>
    <row r="74" spans="1:11" x14ac:dyDescent="0.25">
      <c r="A74" s="25" t="str">
        <f>'Extra cheques'!C54</f>
        <v>B04-07</v>
      </c>
      <c r="B74" s="25">
        <f>'Extra cheques'!D54</f>
        <v>0</v>
      </c>
      <c r="C74" s="25">
        <f>'Extra cheques'!E54</f>
        <v>0</v>
      </c>
      <c r="D74" s="25">
        <f>'Extra cheques'!F54</f>
        <v>0</v>
      </c>
      <c r="E74" s="23">
        <f>'Extra cheques'!G54</f>
        <v>0</v>
      </c>
      <c r="F74" s="24" t="e">
        <f t="shared" si="11"/>
        <v>#N/A</v>
      </c>
      <c r="G74" s="24" t="str">
        <f t="shared" si="10"/>
        <v/>
      </c>
      <c r="J74" s="22">
        <f t="shared" si="2"/>
        <v>0</v>
      </c>
      <c r="K74" s="22">
        <f t="shared" si="3"/>
        <v>0</v>
      </c>
    </row>
    <row r="75" spans="1:11" x14ac:dyDescent="0.25">
      <c r="A75" s="25" t="str">
        <f>'Extra cheques'!C55</f>
        <v>B04-08</v>
      </c>
      <c r="B75" s="25">
        <f>'Extra cheques'!D55</f>
        <v>0</v>
      </c>
      <c r="C75" s="25">
        <f>'Extra cheques'!E55</f>
        <v>0</v>
      </c>
      <c r="D75" s="25">
        <f>'Extra cheques'!F55</f>
        <v>0</v>
      </c>
      <c r="E75" s="23">
        <f>'Extra cheques'!G55</f>
        <v>0</v>
      </c>
      <c r="F75" s="24" t="e">
        <f t="shared" si="11"/>
        <v>#N/A</v>
      </c>
      <c r="G75" s="24" t="str">
        <f t="shared" si="10"/>
        <v/>
      </c>
      <c r="J75" s="22">
        <f t="shared" si="2"/>
        <v>0</v>
      </c>
      <c r="K75" s="22">
        <f t="shared" si="3"/>
        <v>0</v>
      </c>
    </row>
    <row r="76" spans="1:11" x14ac:dyDescent="0.25">
      <c r="A76" s="25" t="str">
        <f>'Extra cheques'!C56</f>
        <v>B04-09</v>
      </c>
      <c r="B76" s="25">
        <f>'Extra cheques'!D56</f>
        <v>0</v>
      </c>
      <c r="C76" s="25">
        <f>'Extra cheques'!E56</f>
        <v>0</v>
      </c>
      <c r="D76" s="25">
        <f>'Extra cheques'!F56</f>
        <v>0</v>
      </c>
      <c r="E76" s="23">
        <f>'Extra cheques'!G56</f>
        <v>0</v>
      </c>
      <c r="F76" s="24" t="e">
        <f t="shared" si="11"/>
        <v>#N/A</v>
      </c>
      <c r="G76" s="24" t="str">
        <f t="shared" si="10"/>
        <v/>
      </c>
      <c r="J76" s="22">
        <f t="shared" si="2"/>
        <v>0</v>
      </c>
      <c r="K76" s="22">
        <f t="shared" si="3"/>
        <v>0</v>
      </c>
    </row>
    <row r="77" spans="1:11" x14ac:dyDescent="0.25">
      <c r="A77" s="25" t="str">
        <f>'Extra cheques'!C57</f>
        <v>B04-10</v>
      </c>
      <c r="B77" s="25">
        <f>'Extra cheques'!D57</f>
        <v>0</v>
      </c>
      <c r="C77" s="25">
        <f>'Extra cheques'!E57</f>
        <v>0</v>
      </c>
      <c r="D77" s="25">
        <f>'Extra cheques'!F57</f>
        <v>0</v>
      </c>
      <c r="E77" s="23">
        <f>'Extra cheques'!G57</f>
        <v>0</v>
      </c>
      <c r="F77" s="24" t="e">
        <f t="shared" si="11"/>
        <v>#N/A</v>
      </c>
      <c r="G77" s="24" t="str">
        <f t="shared" si="10"/>
        <v/>
      </c>
      <c r="J77" s="22">
        <f t="shared" si="2"/>
        <v>0</v>
      </c>
      <c r="K77" s="22">
        <f t="shared" si="3"/>
        <v>0</v>
      </c>
    </row>
    <row r="78" spans="1:11" x14ac:dyDescent="0.25">
      <c r="A78" s="25" t="str">
        <f>'Extra cheques'!C58</f>
        <v>B04-11</v>
      </c>
      <c r="B78" s="25">
        <f>'Extra cheques'!D58</f>
        <v>0</v>
      </c>
      <c r="C78" s="25">
        <f>'Extra cheques'!E58</f>
        <v>0</v>
      </c>
      <c r="D78" s="25">
        <f>'Extra cheques'!F58</f>
        <v>0</v>
      </c>
      <c r="E78" s="23">
        <f>'Extra cheques'!G58</f>
        <v>0</v>
      </c>
      <c r="F78" s="24" t="e">
        <f t="shared" si="11"/>
        <v>#N/A</v>
      </c>
      <c r="G78" s="24" t="str">
        <f t="shared" si="10"/>
        <v/>
      </c>
      <c r="J78" s="22">
        <f t="shared" si="2"/>
        <v>0</v>
      </c>
      <c r="K78" s="22">
        <f t="shared" si="3"/>
        <v>0</v>
      </c>
    </row>
    <row r="79" spans="1:11" x14ac:dyDescent="0.25">
      <c r="A79" s="25" t="str">
        <f>'Extra cheques'!C59</f>
        <v>B04-12</v>
      </c>
      <c r="B79" s="25">
        <f>'Extra cheques'!D59</f>
        <v>0</v>
      </c>
      <c r="C79" s="25">
        <f>'Extra cheques'!E59</f>
        <v>0</v>
      </c>
      <c r="D79" s="25">
        <f>'Extra cheques'!F59</f>
        <v>0</v>
      </c>
      <c r="E79" s="23">
        <f>'Extra cheques'!G59</f>
        <v>0</v>
      </c>
      <c r="F79" s="24" t="e">
        <f t="shared" si="11"/>
        <v>#N/A</v>
      </c>
      <c r="G79" s="24" t="str">
        <f t="shared" si="10"/>
        <v/>
      </c>
      <c r="J79" s="22">
        <f t="shared" ref="J79:J142" si="12">IF(C79="MMA",E79,0)</f>
        <v>0</v>
      </c>
      <c r="K79" s="22">
        <f t="shared" ref="K79:K142" si="13">IF(C79="MMA",0,E79)</f>
        <v>0</v>
      </c>
    </row>
    <row r="80" spans="1:11" x14ac:dyDescent="0.25">
      <c r="A80" s="25" t="str">
        <f>'Extra cheques'!C60</f>
        <v>B04-13</v>
      </c>
      <c r="B80" s="25">
        <f>'Extra cheques'!D60</f>
        <v>0</v>
      </c>
      <c r="C80" s="25">
        <f>'Extra cheques'!E60</f>
        <v>0</v>
      </c>
      <c r="D80" s="25">
        <f>'Extra cheques'!F60</f>
        <v>0</v>
      </c>
      <c r="E80" s="23">
        <f>'Extra cheques'!G60</f>
        <v>0</v>
      </c>
      <c r="F80" s="24" t="e">
        <f t="shared" si="11"/>
        <v>#N/A</v>
      </c>
      <c r="G80" s="24" t="str">
        <f t="shared" si="10"/>
        <v/>
      </c>
      <c r="J80" s="22">
        <f t="shared" si="12"/>
        <v>0</v>
      </c>
      <c r="K80" s="22">
        <f t="shared" si="13"/>
        <v>0</v>
      </c>
    </row>
    <row r="81" spans="1:11" x14ac:dyDescent="0.25">
      <c r="A81" s="25" t="str">
        <f>'Extra cheques'!C61</f>
        <v>B04-14</v>
      </c>
      <c r="B81" s="25">
        <f>'Extra cheques'!D61</f>
        <v>0</v>
      </c>
      <c r="C81" s="25">
        <f>'Extra cheques'!E61</f>
        <v>0</v>
      </c>
      <c r="D81" s="25">
        <f>'Extra cheques'!F61</f>
        <v>0</v>
      </c>
      <c r="E81" s="23">
        <f>'Extra cheques'!G61</f>
        <v>0</v>
      </c>
      <c r="F81" s="24" t="e">
        <f t="shared" si="11"/>
        <v>#N/A</v>
      </c>
      <c r="G81" s="24" t="str">
        <f t="shared" si="10"/>
        <v/>
      </c>
      <c r="J81" s="22">
        <f t="shared" si="12"/>
        <v>0</v>
      </c>
      <c r="K81" s="22">
        <f t="shared" si="13"/>
        <v>0</v>
      </c>
    </row>
    <row r="82" spans="1:11" x14ac:dyDescent="0.25">
      <c r="A82" s="25" t="str">
        <f>'Extra cheques'!C62</f>
        <v>B04-15</v>
      </c>
      <c r="B82" s="25">
        <f>'Extra cheques'!D62</f>
        <v>0</v>
      </c>
      <c r="C82" s="25">
        <f>'Extra cheques'!E62</f>
        <v>0</v>
      </c>
      <c r="D82" s="25">
        <f>'Extra cheques'!F62</f>
        <v>0</v>
      </c>
      <c r="E82" s="23">
        <f>'Extra cheques'!G62</f>
        <v>0</v>
      </c>
      <c r="F82" s="24" t="e">
        <f t="shared" si="11"/>
        <v>#N/A</v>
      </c>
      <c r="G82" s="24" t="str">
        <f t="shared" si="10"/>
        <v/>
      </c>
      <c r="J82" s="22">
        <f t="shared" si="12"/>
        <v>0</v>
      </c>
      <c r="K82" s="22">
        <f t="shared" si="13"/>
        <v>0</v>
      </c>
    </row>
    <row r="83" spans="1:11" x14ac:dyDescent="0.25">
      <c r="G83" s="24" t="str">
        <f>CONCATENATE($G$8,G68,G69,G70,G71,G72,G73,G74,G75,G76,G77,G78,G79,G80,G81,G82)</f>
        <v>{00:5:-000:USD:220301:0:0:0:0:0:0}</v>
      </c>
    </row>
    <row r="84" spans="1:11" x14ac:dyDescent="0.25">
      <c r="A84" s="21"/>
      <c r="B84" s="22" t="s">
        <v>603</v>
      </c>
    </row>
    <row r="85" spans="1:11" x14ac:dyDescent="0.25">
      <c r="A85" s="99" t="s">
        <v>600</v>
      </c>
      <c r="B85" s="99" t="s">
        <v>557</v>
      </c>
      <c r="C85" s="99" t="s">
        <v>556</v>
      </c>
      <c r="D85" s="99" t="s">
        <v>555</v>
      </c>
      <c r="E85" s="99" t="s">
        <v>552</v>
      </c>
      <c r="F85" s="99" t="s">
        <v>556</v>
      </c>
      <c r="G85" s="99" t="s">
        <v>576</v>
      </c>
    </row>
    <row r="86" spans="1:11" x14ac:dyDescent="0.25">
      <c r="A86" s="25" t="str">
        <f>'Extra cheques'!C70</f>
        <v>B05-01</v>
      </c>
      <c r="B86" s="25">
        <f>'Extra cheques'!D70</f>
        <v>0</v>
      </c>
      <c r="C86" s="25">
        <f>'Extra cheques'!E70</f>
        <v>0</v>
      </c>
      <c r="D86" s="25">
        <f>'Extra cheques'!F70</f>
        <v>0</v>
      </c>
      <c r="E86" s="23">
        <f>'Extra cheques'!G70</f>
        <v>0</v>
      </c>
      <c r="F86" s="24" t="e">
        <f t="shared" ref="F86:F100" si="14">VLOOKUP(C86,bk_code_map,2,FALSE)</f>
        <v>#N/A</v>
      </c>
      <c r="G86" s="24" t="str">
        <f t="shared" ref="G86:G100" si="15">IFERROR(CONCATENATE("{",A86,":",E86,":",D86,":",F86,":",B86,"}"),"")</f>
        <v/>
      </c>
      <c r="J86" s="22">
        <f t="shared" si="12"/>
        <v>0</v>
      </c>
      <c r="K86" s="22">
        <f t="shared" si="13"/>
        <v>0</v>
      </c>
    </row>
    <row r="87" spans="1:11" x14ac:dyDescent="0.25">
      <c r="A87" s="25" t="str">
        <f>'Extra cheques'!C71</f>
        <v>B05-02</v>
      </c>
      <c r="B87" s="25">
        <f>'Extra cheques'!D71</f>
        <v>0</v>
      </c>
      <c r="C87" s="25">
        <f>'Extra cheques'!E71</f>
        <v>0</v>
      </c>
      <c r="D87" s="25">
        <f>'Extra cheques'!F71</f>
        <v>0</v>
      </c>
      <c r="E87" s="23">
        <f>'Extra cheques'!G71</f>
        <v>0</v>
      </c>
      <c r="F87" s="24" t="e">
        <f t="shared" si="14"/>
        <v>#N/A</v>
      </c>
      <c r="G87" s="24" t="str">
        <f t="shared" si="15"/>
        <v/>
      </c>
      <c r="J87" s="22">
        <f t="shared" si="12"/>
        <v>0</v>
      </c>
      <c r="K87" s="22">
        <f t="shared" si="13"/>
        <v>0</v>
      </c>
    </row>
    <row r="88" spans="1:11" x14ac:dyDescent="0.25">
      <c r="A88" s="25" t="str">
        <f>'Extra cheques'!C72</f>
        <v>B05-03</v>
      </c>
      <c r="B88" s="25">
        <f>'Extra cheques'!D72</f>
        <v>0</v>
      </c>
      <c r="C88" s="25">
        <f>'Extra cheques'!E72</f>
        <v>0</v>
      </c>
      <c r="D88" s="25">
        <f>'Extra cheques'!F72</f>
        <v>0</v>
      </c>
      <c r="E88" s="23">
        <f>'Extra cheques'!G72</f>
        <v>0</v>
      </c>
      <c r="F88" s="24" t="e">
        <f t="shared" si="14"/>
        <v>#N/A</v>
      </c>
      <c r="G88" s="24" t="str">
        <f t="shared" si="15"/>
        <v/>
      </c>
      <c r="J88" s="22">
        <f t="shared" si="12"/>
        <v>0</v>
      </c>
      <c r="K88" s="22">
        <f t="shared" si="13"/>
        <v>0</v>
      </c>
    </row>
    <row r="89" spans="1:11" x14ac:dyDescent="0.25">
      <c r="A89" s="25" t="str">
        <f>'Extra cheques'!C73</f>
        <v>B05-04</v>
      </c>
      <c r="B89" s="25">
        <f>'Extra cheques'!D73</f>
        <v>0</v>
      </c>
      <c r="C89" s="25">
        <f>'Extra cheques'!E73</f>
        <v>0</v>
      </c>
      <c r="D89" s="25">
        <f>'Extra cheques'!F73</f>
        <v>0</v>
      </c>
      <c r="E89" s="23">
        <f>'Extra cheques'!G73</f>
        <v>0</v>
      </c>
      <c r="F89" s="24" t="e">
        <f t="shared" si="14"/>
        <v>#N/A</v>
      </c>
      <c r="G89" s="24" t="str">
        <f t="shared" si="15"/>
        <v/>
      </c>
      <c r="J89" s="22">
        <f t="shared" si="12"/>
        <v>0</v>
      </c>
      <c r="K89" s="22">
        <f t="shared" si="13"/>
        <v>0</v>
      </c>
    </row>
    <row r="90" spans="1:11" x14ac:dyDescent="0.25">
      <c r="A90" s="25" t="str">
        <f>'Extra cheques'!C74</f>
        <v>B05-05</v>
      </c>
      <c r="B90" s="25">
        <f>'Extra cheques'!D74</f>
        <v>0</v>
      </c>
      <c r="C90" s="25">
        <f>'Extra cheques'!E74</f>
        <v>0</v>
      </c>
      <c r="D90" s="25">
        <f>'Extra cheques'!F74</f>
        <v>0</v>
      </c>
      <c r="E90" s="23">
        <f>'Extra cheques'!G74</f>
        <v>0</v>
      </c>
      <c r="F90" s="24" t="e">
        <f t="shared" si="14"/>
        <v>#N/A</v>
      </c>
      <c r="G90" s="24" t="str">
        <f t="shared" si="15"/>
        <v/>
      </c>
      <c r="J90" s="22">
        <f t="shared" si="12"/>
        <v>0</v>
      </c>
      <c r="K90" s="22">
        <f t="shared" si="13"/>
        <v>0</v>
      </c>
    </row>
    <row r="91" spans="1:11" x14ac:dyDescent="0.25">
      <c r="A91" s="25" t="str">
        <f>'Extra cheques'!C75</f>
        <v>B05-06</v>
      </c>
      <c r="B91" s="25">
        <f>'Extra cheques'!D75</f>
        <v>0</v>
      </c>
      <c r="C91" s="25">
        <f>'Extra cheques'!E75</f>
        <v>0</v>
      </c>
      <c r="D91" s="25">
        <f>'Extra cheques'!F75</f>
        <v>0</v>
      </c>
      <c r="E91" s="23">
        <f>'Extra cheques'!G75</f>
        <v>0</v>
      </c>
      <c r="F91" s="24" t="e">
        <f t="shared" si="14"/>
        <v>#N/A</v>
      </c>
      <c r="G91" s="24" t="str">
        <f t="shared" si="15"/>
        <v/>
      </c>
      <c r="J91" s="22">
        <f t="shared" si="12"/>
        <v>0</v>
      </c>
      <c r="K91" s="22">
        <f t="shared" si="13"/>
        <v>0</v>
      </c>
    </row>
    <row r="92" spans="1:11" x14ac:dyDescent="0.25">
      <c r="A92" s="25" t="str">
        <f>'Extra cheques'!C76</f>
        <v>B05-07</v>
      </c>
      <c r="B92" s="25">
        <f>'Extra cheques'!D76</f>
        <v>0</v>
      </c>
      <c r="C92" s="25">
        <f>'Extra cheques'!E76</f>
        <v>0</v>
      </c>
      <c r="D92" s="25">
        <f>'Extra cheques'!F76</f>
        <v>0</v>
      </c>
      <c r="E92" s="23">
        <f>'Extra cheques'!G76</f>
        <v>0</v>
      </c>
      <c r="F92" s="24" t="e">
        <f t="shared" si="14"/>
        <v>#N/A</v>
      </c>
      <c r="G92" s="24" t="str">
        <f t="shared" si="15"/>
        <v/>
      </c>
      <c r="J92" s="22">
        <f t="shared" si="12"/>
        <v>0</v>
      </c>
      <c r="K92" s="22">
        <f t="shared" si="13"/>
        <v>0</v>
      </c>
    </row>
    <row r="93" spans="1:11" x14ac:dyDescent="0.25">
      <c r="A93" s="25" t="str">
        <f>'Extra cheques'!C77</f>
        <v>B05-08</v>
      </c>
      <c r="B93" s="25">
        <f>'Extra cheques'!D77</f>
        <v>0</v>
      </c>
      <c r="C93" s="25">
        <f>'Extra cheques'!E77</f>
        <v>0</v>
      </c>
      <c r="D93" s="25">
        <f>'Extra cheques'!F77</f>
        <v>0</v>
      </c>
      <c r="E93" s="23">
        <f>'Extra cheques'!G77</f>
        <v>0</v>
      </c>
      <c r="F93" s="24" t="e">
        <f t="shared" si="14"/>
        <v>#N/A</v>
      </c>
      <c r="G93" s="24" t="str">
        <f t="shared" si="15"/>
        <v/>
      </c>
      <c r="J93" s="22">
        <f t="shared" si="12"/>
        <v>0</v>
      </c>
      <c r="K93" s="22">
        <f t="shared" si="13"/>
        <v>0</v>
      </c>
    </row>
    <row r="94" spans="1:11" x14ac:dyDescent="0.25">
      <c r="A94" s="25" t="str">
        <f>'Extra cheques'!C78</f>
        <v>B05-09</v>
      </c>
      <c r="B94" s="25">
        <f>'Extra cheques'!D78</f>
        <v>0</v>
      </c>
      <c r="C94" s="25">
        <f>'Extra cheques'!E78</f>
        <v>0</v>
      </c>
      <c r="D94" s="25">
        <f>'Extra cheques'!F78</f>
        <v>0</v>
      </c>
      <c r="E94" s="23">
        <f>'Extra cheques'!G78</f>
        <v>0</v>
      </c>
      <c r="F94" s="24" t="e">
        <f t="shared" si="14"/>
        <v>#N/A</v>
      </c>
      <c r="G94" s="24" t="str">
        <f t="shared" si="15"/>
        <v/>
      </c>
      <c r="J94" s="22">
        <f t="shared" si="12"/>
        <v>0</v>
      </c>
      <c r="K94" s="22">
        <f t="shared" si="13"/>
        <v>0</v>
      </c>
    </row>
    <row r="95" spans="1:11" x14ac:dyDescent="0.25">
      <c r="A95" s="25" t="str">
        <f>'Extra cheques'!C79</f>
        <v>B05-10</v>
      </c>
      <c r="B95" s="25">
        <f>'Extra cheques'!D79</f>
        <v>0</v>
      </c>
      <c r="C95" s="25">
        <f>'Extra cheques'!E79</f>
        <v>0</v>
      </c>
      <c r="D95" s="25">
        <f>'Extra cheques'!F79</f>
        <v>0</v>
      </c>
      <c r="E95" s="23">
        <f>'Extra cheques'!G79</f>
        <v>0</v>
      </c>
      <c r="F95" s="24" t="e">
        <f t="shared" si="14"/>
        <v>#N/A</v>
      </c>
      <c r="G95" s="24" t="str">
        <f t="shared" si="15"/>
        <v/>
      </c>
      <c r="J95" s="22">
        <f t="shared" si="12"/>
        <v>0</v>
      </c>
      <c r="K95" s="22">
        <f t="shared" si="13"/>
        <v>0</v>
      </c>
    </row>
    <row r="96" spans="1:11" x14ac:dyDescent="0.25">
      <c r="A96" s="25" t="str">
        <f>'Extra cheques'!C80</f>
        <v>B05-11</v>
      </c>
      <c r="B96" s="25">
        <f>'Extra cheques'!D80</f>
        <v>0</v>
      </c>
      <c r="C96" s="25">
        <f>'Extra cheques'!E80</f>
        <v>0</v>
      </c>
      <c r="D96" s="25">
        <f>'Extra cheques'!F80</f>
        <v>0</v>
      </c>
      <c r="E96" s="23">
        <f>'Extra cheques'!G80</f>
        <v>0</v>
      </c>
      <c r="F96" s="24" t="e">
        <f t="shared" si="14"/>
        <v>#N/A</v>
      </c>
      <c r="G96" s="24" t="str">
        <f t="shared" si="15"/>
        <v/>
      </c>
      <c r="J96" s="22">
        <f t="shared" si="12"/>
        <v>0</v>
      </c>
      <c r="K96" s="22">
        <f t="shared" si="13"/>
        <v>0</v>
      </c>
    </row>
    <row r="97" spans="1:11" x14ac:dyDescent="0.25">
      <c r="A97" s="25" t="str">
        <f>'Extra cheques'!C81</f>
        <v>B05-12</v>
      </c>
      <c r="B97" s="25">
        <f>'Extra cheques'!D81</f>
        <v>0</v>
      </c>
      <c r="C97" s="25">
        <f>'Extra cheques'!E81</f>
        <v>0</v>
      </c>
      <c r="D97" s="25">
        <f>'Extra cheques'!F81</f>
        <v>0</v>
      </c>
      <c r="E97" s="23">
        <f>'Extra cheques'!G81</f>
        <v>0</v>
      </c>
      <c r="F97" s="24" t="e">
        <f t="shared" si="14"/>
        <v>#N/A</v>
      </c>
      <c r="G97" s="24" t="str">
        <f t="shared" si="15"/>
        <v/>
      </c>
      <c r="J97" s="22">
        <f t="shared" si="12"/>
        <v>0</v>
      </c>
      <c r="K97" s="22">
        <f t="shared" si="13"/>
        <v>0</v>
      </c>
    </row>
    <row r="98" spans="1:11" x14ac:dyDescent="0.25">
      <c r="A98" s="25" t="str">
        <f>'Extra cheques'!C82</f>
        <v>B05-13</v>
      </c>
      <c r="B98" s="25">
        <f>'Extra cheques'!D82</f>
        <v>0</v>
      </c>
      <c r="C98" s="25">
        <f>'Extra cheques'!E82</f>
        <v>0</v>
      </c>
      <c r="D98" s="25">
        <f>'Extra cheques'!F82</f>
        <v>0</v>
      </c>
      <c r="E98" s="23">
        <f>'Extra cheques'!G82</f>
        <v>0</v>
      </c>
      <c r="F98" s="24" t="e">
        <f t="shared" si="14"/>
        <v>#N/A</v>
      </c>
      <c r="G98" s="24" t="str">
        <f t="shared" si="15"/>
        <v/>
      </c>
      <c r="J98" s="22">
        <f t="shared" si="12"/>
        <v>0</v>
      </c>
      <c r="K98" s="22">
        <f t="shared" si="13"/>
        <v>0</v>
      </c>
    </row>
    <row r="99" spans="1:11" x14ac:dyDescent="0.25">
      <c r="A99" s="25" t="str">
        <f>'Extra cheques'!C83</f>
        <v>B05-14</v>
      </c>
      <c r="B99" s="25">
        <f>'Extra cheques'!D83</f>
        <v>0</v>
      </c>
      <c r="C99" s="25">
        <f>'Extra cheques'!E83</f>
        <v>0</v>
      </c>
      <c r="D99" s="25">
        <f>'Extra cheques'!F83</f>
        <v>0</v>
      </c>
      <c r="E99" s="23">
        <f>'Extra cheques'!G83</f>
        <v>0</v>
      </c>
      <c r="F99" s="24" t="e">
        <f t="shared" si="14"/>
        <v>#N/A</v>
      </c>
      <c r="G99" s="24" t="str">
        <f t="shared" si="15"/>
        <v/>
      </c>
      <c r="J99" s="22">
        <f t="shared" si="12"/>
        <v>0</v>
      </c>
      <c r="K99" s="22">
        <f t="shared" si="13"/>
        <v>0</v>
      </c>
    </row>
    <row r="100" spans="1:11" x14ac:dyDescent="0.25">
      <c r="A100" s="25" t="str">
        <f>'Extra cheques'!C84</f>
        <v>B05-15</v>
      </c>
      <c r="B100" s="25">
        <f>'Extra cheques'!D84</f>
        <v>0</v>
      </c>
      <c r="C100" s="25">
        <f>'Extra cheques'!E84</f>
        <v>0</v>
      </c>
      <c r="D100" s="25">
        <f>'Extra cheques'!F84</f>
        <v>0</v>
      </c>
      <c r="E100" s="23">
        <f>'Extra cheques'!G84</f>
        <v>0</v>
      </c>
      <c r="F100" s="24" t="e">
        <f t="shared" si="14"/>
        <v>#N/A</v>
      </c>
      <c r="G100" s="24" t="str">
        <f t="shared" si="15"/>
        <v/>
      </c>
      <c r="J100" s="22">
        <f t="shared" si="12"/>
        <v>0</v>
      </c>
      <c r="K100" s="22">
        <f t="shared" si="13"/>
        <v>0</v>
      </c>
    </row>
    <row r="101" spans="1:11" x14ac:dyDescent="0.25">
      <c r="G101" s="24" t="str">
        <f>CONCATENATE($G$8,G86,G87,G88,G89,G90,G91,G92,G93,G94,G95,G96,G97,G98,G99,G100)</f>
        <v>{00:5:-000:USD:220301:0:0:0:0:0:0}</v>
      </c>
    </row>
    <row r="102" spans="1:11" x14ac:dyDescent="0.25">
      <c r="A102" s="21"/>
      <c r="B102" s="22" t="s">
        <v>605</v>
      </c>
    </row>
    <row r="103" spans="1:11" x14ac:dyDescent="0.25">
      <c r="A103" s="99" t="s">
        <v>600</v>
      </c>
      <c r="B103" s="99" t="s">
        <v>557</v>
      </c>
      <c r="C103" s="99" t="s">
        <v>556</v>
      </c>
      <c r="D103" s="99" t="s">
        <v>555</v>
      </c>
      <c r="E103" s="99" t="s">
        <v>552</v>
      </c>
      <c r="F103" s="99" t="s">
        <v>556</v>
      </c>
      <c r="G103" s="99" t="s">
        <v>576</v>
      </c>
    </row>
    <row r="104" spans="1:11" x14ac:dyDescent="0.25">
      <c r="A104" s="25" t="str">
        <f>'Extra cheques'!C92</f>
        <v>B06-01</v>
      </c>
      <c r="B104" s="25">
        <f>'Extra cheques'!D92</f>
        <v>0</v>
      </c>
      <c r="C104" s="25">
        <f>'Extra cheques'!E92</f>
        <v>0</v>
      </c>
      <c r="D104" s="25">
        <f>'Extra cheques'!F92</f>
        <v>0</v>
      </c>
      <c r="E104" s="23">
        <f>'Extra cheques'!G92</f>
        <v>0</v>
      </c>
      <c r="F104" s="24" t="e">
        <f t="shared" ref="F104:F118" si="16">VLOOKUP(C104,bk_code_map,2,FALSE)</f>
        <v>#N/A</v>
      </c>
      <c r="G104" s="24" t="str">
        <f t="shared" ref="G104:G118" si="17">IFERROR(CONCATENATE("{",A104,":",E104,":",D104,":",F104,":",B104,"}"),"")</f>
        <v/>
      </c>
      <c r="J104" s="22">
        <f t="shared" si="12"/>
        <v>0</v>
      </c>
      <c r="K104" s="22">
        <f t="shared" si="13"/>
        <v>0</v>
      </c>
    </row>
    <row r="105" spans="1:11" x14ac:dyDescent="0.25">
      <c r="A105" s="25" t="str">
        <f>'Extra cheques'!C93</f>
        <v>B06-02</v>
      </c>
      <c r="B105" s="25">
        <f>'Extra cheques'!D93</f>
        <v>0</v>
      </c>
      <c r="C105" s="25">
        <f>'Extra cheques'!E93</f>
        <v>0</v>
      </c>
      <c r="D105" s="25">
        <f>'Extra cheques'!F93</f>
        <v>0</v>
      </c>
      <c r="E105" s="23">
        <f>'Extra cheques'!G93</f>
        <v>0</v>
      </c>
      <c r="F105" s="24" t="e">
        <f t="shared" ref="F105:F117" si="18">VLOOKUP(C105,bk_code_map,2,FALSE)</f>
        <v>#N/A</v>
      </c>
      <c r="G105" s="24" t="str">
        <f t="shared" si="17"/>
        <v/>
      </c>
      <c r="J105" s="22">
        <f t="shared" si="12"/>
        <v>0</v>
      </c>
      <c r="K105" s="22">
        <f t="shared" si="13"/>
        <v>0</v>
      </c>
    </row>
    <row r="106" spans="1:11" x14ac:dyDescent="0.25">
      <c r="A106" s="25" t="str">
        <f>'Extra cheques'!C94</f>
        <v>B06-03</v>
      </c>
      <c r="B106" s="25">
        <f>'Extra cheques'!D94</f>
        <v>0</v>
      </c>
      <c r="C106" s="25">
        <f>'Extra cheques'!E94</f>
        <v>0</v>
      </c>
      <c r="D106" s="25">
        <f>'Extra cheques'!F94</f>
        <v>0</v>
      </c>
      <c r="E106" s="23">
        <f>'Extra cheques'!G94</f>
        <v>0</v>
      </c>
      <c r="F106" s="24" t="e">
        <f t="shared" si="18"/>
        <v>#N/A</v>
      </c>
      <c r="G106" s="24" t="str">
        <f t="shared" si="17"/>
        <v/>
      </c>
      <c r="J106" s="22">
        <f t="shared" si="12"/>
        <v>0</v>
      </c>
      <c r="K106" s="22">
        <f t="shared" si="13"/>
        <v>0</v>
      </c>
    </row>
    <row r="107" spans="1:11" x14ac:dyDescent="0.25">
      <c r="A107" s="25" t="str">
        <f>'Extra cheques'!C95</f>
        <v>B06-04</v>
      </c>
      <c r="B107" s="25">
        <f>'Extra cheques'!D95</f>
        <v>0</v>
      </c>
      <c r="C107" s="25">
        <f>'Extra cheques'!E95</f>
        <v>0</v>
      </c>
      <c r="D107" s="25">
        <f>'Extra cheques'!F95</f>
        <v>0</v>
      </c>
      <c r="E107" s="23">
        <f>'Extra cheques'!G95</f>
        <v>0</v>
      </c>
      <c r="F107" s="24" t="e">
        <f t="shared" si="18"/>
        <v>#N/A</v>
      </c>
      <c r="G107" s="24" t="str">
        <f t="shared" si="17"/>
        <v/>
      </c>
      <c r="J107" s="22">
        <f t="shared" si="12"/>
        <v>0</v>
      </c>
      <c r="K107" s="22">
        <f t="shared" si="13"/>
        <v>0</v>
      </c>
    </row>
    <row r="108" spans="1:11" x14ac:dyDescent="0.25">
      <c r="A108" s="25" t="str">
        <f>'Extra cheques'!C96</f>
        <v>B06-05</v>
      </c>
      <c r="B108" s="25">
        <f>'Extra cheques'!D96</f>
        <v>0</v>
      </c>
      <c r="C108" s="25">
        <f>'Extra cheques'!E96</f>
        <v>0</v>
      </c>
      <c r="D108" s="25">
        <f>'Extra cheques'!F96</f>
        <v>0</v>
      </c>
      <c r="E108" s="23">
        <f>'Extra cheques'!G96</f>
        <v>0</v>
      </c>
      <c r="F108" s="24" t="e">
        <f t="shared" si="18"/>
        <v>#N/A</v>
      </c>
      <c r="G108" s="24" t="str">
        <f t="shared" si="17"/>
        <v/>
      </c>
      <c r="J108" s="22">
        <f t="shared" si="12"/>
        <v>0</v>
      </c>
      <c r="K108" s="22">
        <f t="shared" si="13"/>
        <v>0</v>
      </c>
    </row>
    <row r="109" spans="1:11" x14ac:dyDescent="0.25">
      <c r="A109" s="25" t="str">
        <f>'Extra cheques'!C97</f>
        <v>B06-06</v>
      </c>
      <c r="B109" s="25">
        <f>'Extra cheques'!D97</f>
        <v>0</v>
      </c>
      <c r="C109" s="25">
        <f>'Extra cheques'!E97</f>
        <v>0</v>
      </c>
      <c r="D109" s="25">
        <f>'Extra cheques'!F97</f>
        <v>0</v>
      </c>
      <c r="E109" s="23">
        <f>'Extra cheques'!G97</f>
        <v>0</v>
      </c>
      <c r="F109" s="24" t="e">
        <f t="shared" si="18"/>
        <v>#N/A</v>
      </c>
      <c r="G109" s="24" t="str">
        <f t="shared" si="17"/>
        <v/>
      </c>
      <c r="J109" s="22">
        <f t="shared" si="12"/>
        <v>0</v>
      </c>
      <c r="K109" s="22">
        <f t="shared" si="13"/>
        <v>0</v>
      </c>
    </row>
    <row r="110" spans="1:11" x14ac:dyDescent="0.25">
      <c r="A110" s="25" t="str">
        <f>'Extra cheques'!C98</f>
        <v>B06-07</v>
      </c>
      <c r="B110" s="25">
        <f>'Extra cheques'!D98</f>
        <v>0</v>
      </c>
      <c r="C110" s="25">
        <f>'Extra cheques'!E98</f>
        <v>0</v>
      </c>
      <c r="D110" s="25">
        <f>'Extra cheques'!F98</f>
        <v>0</v>
      </c>
      <c r="E110" s="23">
        <f>'Extra cheques'!G98</f>
        <v>0</v>
      </c>
      <c r="F110" s="24" t="e">
        <f t="shared" si="18"/>
        <v>#N/A</v>
      </c>
      <c r="G110" s="24" t="str">
        <f t="shared" si="17"/>
        <v/>
      </c>
      <c r="J110" s="22">
        <f t="shared" si="12"/>
        <v>0</v>
      </c>
      <c r="K110" s="22">
        <f t="shared" si="13"/>
        <v>0</v>
      </c>
    </row>
    <row r="111" spans="1:11" x14ac:dyDescent="0.25">
      <c r="A111" s="25" t="str">
        <f>'Extra cheques'!C99</f>
        <v>B06-08</v>
      </c>
      <c r="B111" s="25">
        <f>'Extra cheques'!D99</f>
        <v>0</v>
      </c>
      <c r="C111" s="25">
        <f>'Extra cheques'!E99</f>
        <v>0</v>
      </c>
      <c r="D111" s="25">
        <f>'Extra cheques'!F99</f>
        <v>0</v>
      </c>
      <c r="E111" s="23">
        <f>'Extra cheques'!G99</f>
        <v>0</v>
      </c>
      <c r="F111" s="24" t="e">
        <f t="shared" si="18"/>
        <v>#N/A</v>
      </c>
      <c r="G111" s="24" t="str">
        <f t="shared" si="17"/>
        <v/>
      </c>
      <c r="J111" s="22">
        <f t="shared" si="12"/>
        <v>0</v>
      </c>
      <c r="K111" s="22">
        <f t="shared" si="13"/>
        <v>0</v>
      </c>
    </row>
    <row r="112" spans="1:11" x14ac:dyDescent="0.25">
      <c r="A112" s="25" t="str">
        <f>'Extra cheques'!C100</f>
        <v>B06-09</v>
      </c>
      <c r="B112" s="25">
        <f>'Extra cheques'!D100</f>
        <v>0</v>
      </c>
      <c r="C112" s="25">
        <f>'Extra cheques'!E100</f>
        <v>0</v>
      </c>
      <c r="D112" s="25">
        <f>'Extra cheques'!F100</f>
        <v>0</v>
      </c>
      <c r="E112" s="23">
        <f>'Extra cheques'!G100</f>
        <v>0</v>
      </c>
      <c r="F112" s="24" t="e">
        <f t="shared" si="18"/>
        <v>#N/A</v>
      </c>
      <c r="G112" s="24" t="str">
        <f t="shared" si="17"/>
        <v/>
      </c>
      <c r="J112" s="22">
        <f t="shared" si="12"/>
        <v>0</v>
      </c>
      <c r="K112" s="22">
        <f t="shared" si="13"/>
        <v>0</v>
      </c>
    </row>
    <row r="113" spans="1:11" x14ac:dyDescent="0.25">
      <c r="A113" s="25" t="str">
        <f>'Extra cheques'!C101</f>
        <v>B06-10</v>
      </c>
      <c r="B113" s="25">
        <f>'Extra cheques'!D101</f>
        <v>0</v>
      </c>
      <c r="C113" s="25">
        <f>'Extra cheques'!E101</f>
        <v>0</v>
      </c>
      <c r="D113" s="25">
        <f>'Extra cheques'!F101</f>
        <v>0</v>
      </c>
      <c r="E113" s="23">
        <f>'Extra cheques'!G101</f>
        <v>0</v>
      </c>
      <c r="F113" s="24" t="e">
        <f t="shared" si="18"/>
        <v>#N/A</v>
      </c>
      <c r="G113" s="24" t="str">
        <f t="shared" si="17"/>
        <v/>
      </c>
      <c r="J113" s="22">
        <f t="shared" si="12"/>
        <v>0</v>
      </c>
      <c r="K113" s="22">
        <f t="shared" si="13"/>
        <v>0</v>
      </c>
    </row>
    <row r="114" spans="1:11" x14ac:dyDescent="0.25">
      <c r="A114" s="25" t="str">
        <f>'Extra cheques'!C102</f>
        <v>B06-11</v>
      </c>
      <c r="B114" s="25">
        <f>'Extra cheques'!D102</f>
        <v>0</v>
      </c>
      <c r="C114" s="25">
        <f>'Extra cheques'!E102</f>
        <v>0</v>
      </c>
      <c r="D114" s="25">
        <f>'Extra cheques'!F102</f>
        <v>0</v>
      </c>
      <c r="E114" s="23">
        <f>'Extra cheques'!G102</f>
        <v>0</v>
      </c>
      <c r="F114" s="24" t="e">
        <f t="shared" si="18"/>
        <v>#N/A</v>
      </c>
      <c r="G114" s="24" t="str">
        <f t="shared" si="17"/>
        <v/>
      </c>
      <c r="J114" s="22">
        <f t="shared" si="12"/>
        <v>0</v>
      </c>
      <c r="K114" s="22">
        <f t="shared" si="13"/>
        <v>0</v>
      </c>
    </row>
    <row r="115" spans="1:11" x14ac:dyDescent="0.25">
      <c r="A115" s="25" t="str">
        <f>'Extra cheques'!C103</f>
        <v>B06-12</v>
      </c>
      <c r="B115" s="25">
        <f>'Extra cheques'!D103</f>
        <v>0</v>
      </c>
      <c r="C115" s="25">
        <f>'Extra cheques'!E103</f>
        <v>0</v>
      </c>
      <c r="D115" s="25">
        <f>'Extra cheques'!F103</f>
        <v>0</v>
      </c>
      <c r="E115" s="23">
        <f>'Extra cheques'!G103</f>
        <v>0</v>
      </c>
      <c r="F115" s="24" t="e">
        <f t="shared" si="18"/>
        <v>#N/A</v>
      </c>
      <c r="G115" s="24" t="str">
        <f t="shared" si="17"/>
        <v/>
      </c>
      <c r="J115" s="22">
        <f t="shared" si="12"/>
        <v>0</v>
      </c>
      <c r="K115" s="22">
        <f t="shared" si="13"/>
        <v>0</v>
      </c>
    </row>
    <row r="116" spans="1:11" x14ac:dyDescent="0.25">
      <c r="A116" s="25" t="str">
        <f>'Extra cheques'!C104</f>
        <v>B06-13</v>
      </c>
      <c r="B116" s="25">
        <f>'Extra cheques'!D104</f>
        <v>0</v>
      </c>
      <c r="C116" s="25">
        <f>'Extra cheques'!E104</f>
        <v>0</v>
      </c>
      <c r="D116" s="25">
        <f>'Extra cheques'!F104</f>
        <v>0</v>
      </c>
      <c r="E116" s="23">
        <f>'Extra cheques'!G104</f>
        <v>0</v>
      </c>
      <c r="F116" s="24" t="e">
        <f t="shared" si="18"/>
        <v>#N/A</v>
      </c>
      <c r="G116" s="24" t="str">
        <f t="shared" si="17"/>
        <v/>
      </c>
      <c r="J116" s="22">
        <f t="shared" si="12"/>
        <v>0</v>
      </c>
      <c r="K116" s="22">
        <f t="shared" si="13"/>
        <v>0</v>
      </c>
    </row>
    <row r="117" spans="1:11" x14ac:dyDescent="0.25">
      <c r="A117" s="25" t="str">
        <f>'Extra cheques'!C105</f>
        <v>B06-14</v>
      </c>
      <c r="B117" s="25">
        <f>'Extra cheques'!D105</f>
        <v>0</v>
      </c>
      <c r="C117" s="25">
        <f>'Extra cheques'!E105</f>
        <v>0</v>
      </c>
      <c r="D117" s="25">
        <f>'Extra cheques'!F105</f>
        <v>0</v>
      </c>
      <c r="E117" s="23">
        <f>'Extra cheques'!G105</f>
        <v>0</v>
      </c>
      <c r="F117" s="24" t="e">
        <f t="shared" si="18"/>
        <v>#N/A</v>
      </c>
      <c r="G117" s="24" t="str">
        <f t="shared" si="17"/>
        <v/>
      </c>
      <c r="J117" s="22">
        <f t="shared" si="12"/>
        <v>0</v>
      </c>
      <c r="K117" s="22">
        <f t="shared" si="13"/>
        <v>0</v>
      </c>
    </row>
    <row r="118" spans="1:11" x14ac:dyDescent="0.25">
      <c r="A118" s="25" t="str">
        <f>'Extra cheques'!C106</f>
        <v>B06-15</v>
      </c>
      <c r="B118" s="25">
        <f>'Extra cheques'!D106</f>
        <v>0</v>
      </c>
      <c r="C118" s="25">
        <f>'Extra cheques'!E106</f>
        <v>0</v>
      </c>
      <c r="D118" s="25">
        <f>'Extra cheques'!F106</f>
        <v>0</v>
      </c>
      <c r="E118" s="23">
        <f>'Extra cheques'!G106</f>
        <v>0</v>
      </c>
      <c r="F118" s="24" t="e">
        <f t="shared" si="16"/>
        <v>#N/A</v>
      </c>
      <c r="G118" s="24" t="str">
        <f t="shared" si="17"/>
        <v/>
      </c>
      <c r="J118" s="22">
        <f t="shared" si="12"/>
        <v>0</v>
      </c>
      <c r="K118" s="22">
        <f t="shared" si="13"/>
        <v>0</v>
      </c>
    </row>
    <row r="119" spans="1:11" x14ac:dyDescent="0.25">
      <c r="G119" s="24" t="str">
        <f>CONCATENATE($G$8,G104,G105,G106,G107,G108,G109,G110,G111,G112,G113,G114,G115,G116,G117,G118)</f>
        <v>{00:5:-000:USD:220301:0:0:0:0:0:0}</v>
      </c>
    </row>
    <row r="120" spans="1:11" x14ac:dyDescent="0.25">
      <c r="A120" s="21"/>
      <c r="B120" s="22" t="s">
        <v>606</v>
      </c>
    </row>
    <row r="121" spans="1:11" x14ac:dyDescent="0.25">
      <c r="A121" s="99" t="s">
        <v>600</v>
      </c>
      <c r="B121" s="99" t="s">
        <v>557</v>
      </c>
      <c r="C121" s="99" t="s">
        <v>556</v>
      </c>
      <c r="D121" s="99" t="s">
        <v>555</v>
      </c>
      <c r="E121" s="99" t="s">
        <v>552</v>
      </c>
      <c r="F121" s="99" t="s">
        <v>556</v>
      </c>
      <c r="G121" s="99" t="s">
        <v>576</v>
      </c>
    </row>
    <row r="122" spans="1:11" x14ac:dyDescent="0.25">
      <c r="A122" s="25" t="str">
        <f>'Extra cheques'!C114</f>
        <v>B07-01</v>
      </c>
      <c r="B122" s="25">
        <f>'Extra cheques'!D114</f>
        <v>0</v>
      </c>
      <c r="C122" s="25">
        <f>'Extra cheques'!E114</f>
        <v>0</v>
      </c>
      <c r="D122" s="25">
        <f>'Extra cheques'!F114</f>
        <v>0</v>
      </c>
      <c r="E122" s="23">
        <f>'Extra cheques'!G114</f>
        <v>0</v>
      </c>
      <c r="F122" s="24" t="e">
        <f t="shared" ref="F122:F136" si="19">VLOOKUP(C122,bk_code_map,2,FALSE)</f>
        <v>#N/A</v>
      </c>
      <c r="G122" s="24" t="str">
        <f t="shared" ref="G122:G136" si="20">IFERROR(CONCATENATE("{",A122,":",E122,":",D122,":",F122,":",B122,"}"),"")</f>
        <v/>
      </c>
      <c r="J122" s="22">
        <f t="shared" si="12"/>
        <v>0</v>
      </c>
      <c r="K122" s="22">
        <f t="shared" si="13"/>
        <v>0</v>
      </c>
    </row>
    <row r="123" spans="1:11" x14ac:dyDescent="0.25">
      <c r="A123" s="25" t="str">
        <f>'Extra cheques'!C115</f>
        <v>B07-02</v>
      </c>
      <c r="B123" s="25">
        <f>'Extra cheques'!D115</f>
        <v>0</v>
      </c>
      <c r="C123" s="25">
        <f>'Extra cheques'!E115</f>
        <v>0</v>
      </c>
      <c r="D123" s="25">
        <f>'Extra cheques'!F115</f>
        <v>0</v>
      </c>
      <c r="E123" s="23">
        <f>'Extra cheques'!G115</f>
        <v>0</v>
      </c>
      <c r="F123" s="24" t="e">
        <f t="shared" ref="F123:F134" si="21">VLOOKUP(C123,bk_code_map,2,FALSE)</f>
        <v>#N/A</v>
      </c>
      <c r="G123" s="24" t="str">
        <f t="shared" si="20"/>
        <v/>
      </c>
      <c r="J123" s="22">
        <f t="shared" si="12"/>
        <v>0</v>
      </c>
      <c r="K123" s="22">
        <f t="shared" si="13"/>
        <v>0</v>
      </c>
    </row>
    <row r="124" spans="1:11" x14ac:dyDescent="0.25">
      <c r="A124" s="25" t="str">
        <f>'Extra cheques'!C116</f>
        <v>B07-03</v>
      </c>
      <c r="B124" s="25">
        <f>'Extra cheques'!D116</f>
        <v>0</v>
      </c>
      <c r="C124" s="25">
        <f>'Extra cheques'!E116</f>
        <v>0</v>
      </c>
      <c r="D124" s="25">
        <f>'Extra cheques'!F116</f>
        <v>0</v>
      </c>
      <c r="E124" s="23">
        <f>'Extra cheques'!G116</f>
        <v>0</v>
      </c>
      <c r="F124" s="24" t="e">
        <f t="shared" si="21"/>
        <v>#N/A</v>
      </c>
      <c r="G124" s="24" t="str">
        <f t="shared" si="20"/>
        <v/>
      </c>
      <c r="J124" s="22">
        <f t="shared" si="12"/>
        <v>0</v>
      </c>
      <c r="K124" s="22">
        <f t="shared" si="13"/>
        <v>0</v>
      </c>
    </row>
    <row r="125" spans="1:11" x14ac:dyDescent="0.25">
      <c r="A125" s="25" t="str">
        <f>'Extra cheques'!C117</f>
        <v>B07-04</v>
      </c>
      <c r="B125" s="25">
        <f>'Extra cheques'!D117</f>
        <v>0</v>
      </c>
      <c r="C125" s="25">
        <f>'Extra cheques'!E117</f>
        <v>0</v>
      </c>
      <c r="D125" s="25">
        <f>'Extra cheques'!F117</f>
        <v>0</v>
      </c>
      <c r="E125" s="23">
        <f>'Extra cheques'!G117</f>
        <v>0</v>
      </c>
      <c r="F125" s="24" t="e">
        <f t="shared" si="21"/>
        <v>#N/A</v>
      </c>
      <c r="G125" s="24" t="str">
        <f t="shared" si="20"/>
        <v/>
      </c>
      <c r="J125" s="22">
        <f t="shared" si="12"/>
        <v>0</v>
      </c>
      <c r="K125" s="22">
        <f t="shared" si="13"/>
        <v>0</v>
      </c>
    </row>
    <row r="126" spans="1:11" x14ac:dyDescent="0.25">
      <c r="A126" s="25" t="str">
        <f>'Extra cheques'!C118</f>
        <v>B07-05</v>
      </c>
      <c r="B126" s="25">
        <f>'Extra cheques'!D118</f>
        <v>0</v>
      </c>
      <c r="C126" s="25">
        <f>'Extra cheques'!E118</f>
        <v>0</v>
      </c>
      <c r="D126" s="25">
        <f>'Extra cheques'!F118</f>
        <v>0</v>
      </c>
      <c r="E126" s="23">
        <f>'Extra cheques'!G118</f>
        <v>0</v>
      </c>
      <c r="F126" s="24" t="e">
        <f t="shared" si="21"/>
        <v>#N/A</v>
      </c>
      <c r="G126" s="24" t="str">
        <f t="shared" si="20"/>
        <v/>
      </c>
      <c r="J126" s="22">
        <f t="shared" si="12"/>
        <v>0</v>
      </c>
      <c r="K126" s="22">
        <f t="shared" si="13"/>
        <v>0</v>
      </c>
    </row>
    <row r="127" spans="1:11" x14ac:dyDescent="0.25">
      <c r="A127" s="25" t="str">
        <f>'Extra cheques'!C119</f>
        <v>B07-06</v>
      </c>
      <c r="B127" s="25">
        <f>'Extra cheques'!D119</f>
        <v>0</v>
      </c>
      <c r="C127" s="25">
        <f>'Extra cheques'!E119</f>
        <v>0</v>
      </c>
      <c r="D127" s="25">
        <f>'Extra cheques'!F119</f>
        <v>0</v>
      </c>
      <c r="E127" s="23">
        <f>'Extra cheques'!G119</f>
        <v>0</v>
      </c>
      <c r="F127" s="24" t="e">
        <f t="shared" si="21"/>
        <v>#N/A</v>
      </c>
      <c r="G127" s="24" t="str">
        <f t="shared" si="20"/>
        <v/>
      </c>
      <c r="J127" s="22">
        <f t="shared" si="12"/>
        <v>0</v>
      </c>
      <c r="K127" s="22">
        <f t="shared" si="13"/>
        <v>0</v>
      </c>
    </row>
    <row r="128" spans="1:11" x14ac:dyDescent="0.25">
      <c r="A128" s="25" t="str">
        <f>'Extra cheques'!C120</f>
        <v>B07-07</v>
      </c>
      <c r="B128" s="25">
        <f>'Extra cheques'!D120</f>
        <v>0</v>
      </c>
      <c r="C128" s="25">
        <f>'Extra cheques'!E120</f>
        <v>0</v>
      </c>
      <c r="D128" s="25">
        <f>'Extra cheques'!F120</f>
        <v>0</v>
      </c>
      <c r="E128" s="23">
        <f>'Extra cheques'!G120</f>
        <v>0</v>
      </c>
      <c r="F128" s="24" t="e">
        <f t="shared" si="21"/>
        <v>#N/A</v>
      </c>
      <c r="G128" s="24" t="str">
        <f t="shared" si="20"/>
        <v/>
      </c>
      <c r="J128" s="22">
        <f t="shared" si="12"/>
        <v>0</v>
      </c>
      <c r="K128" s="22">
        <f t="shared" si="13"/>
        <v>0</v>
      </c>
    </row>
    <row r="129" spans="1:11" x14ac:dyDescent="0.25">
      <c r="A129" s="25" t="str">
        <f>'Extra cheques'!C121</f>
        <v>B07-08</v>
      </c>
      <c r="B129" s="25">
        <f>'Extra cheques'!D121</f>
        <v>0</v>
      </c>
      <c r="C129" s="25">
        <f>'Extra cheques'!E121</f>
        <v>0</v>
      </c>
      <c r="D129" s="25">
        <f>'Extra cheques'!F121</f>
        <v>0</v>
      </c>
      <c r="E129" s="23">
        <f>'Extra cheques'!G121</f>
        <v>0</v>
      </c>
      <c r="F129" s="24" t="e">
        <f t="shared" si="21"/>
        <v>#N/A</v>
      </c>
      <c r="G129" s="24" t="str">
        <f t="shared" si="20"/>
        <v/>
      </c>
      <c r="J129" s="22">
        <f t="shared" si="12"/>
        <v>0</v>
      </c>
      <c r="K129" s="22">
        <f t="shared" si="13"/>
        <v>0</v>
      </c>
    </row>
    <row r="130" spans="1:11" x14ac:dyDescent="0.25">
      <c r="A130" s="25" t="str">
        <f>'Extra cheques'!C122</f>
        <v>B07-09</v>
      </c>
      <c r="B130" s="25">
        <f>'Extra cheques'!D122</f>
        <v>0</v>
      </c>
      <c r="C130" s="25">
        <f>'Extra cheques'!E122</f>
        <v>0</v>
      </c>
      <c r="D130" s="25">
        <f>'Extra cheques'!F122</f>
        <v>0</v>
      </c>
      <c r="E130" s="23">
        <f>'Extra cheques'!G122</f>
        <v>0</v>
      </c>
      <c r="F130" s="24" t="e">
        <f t="shared" si="21"/>
        <v>#N/A</v>
      </c>
      <c r="G130" s="24" t="str">
        <f t="shared" si="20"/>
        <v/>
      </c>
      <c r="J130" s="22">
        <f t="shared" si="12"/>
        <v>0</v>
      </c>
      <c r="K130" s="22">
        <f t="shared" si="13"/>
        <v>0</v>
      </c>
    </row>
    <row r="131" spans="1:11" x14ac:dyDescent="0.25">
      <c r="A131" s="25" t="str">
        <f>'Extra cheques'!C123</f>
        <v>B07-10</v>
      </c>
      <c r="B131" s="25">
        <f>'Extra cheques'!D123</f>
        <v>0</v>
      </c>
      <c r="C131" s="25">
        <f>'Extra cheques'!E123</f>
        <v>0</v>
      </c>
      <c r="D131" s="25">
        <f>'Extra cheques'!F123</f>
        <v>0</v>
      </c>
      <c r="E131" s="23">
        <f>'Extra cheques'!G123</f>
        <v>0</v>
      </c>
      <c r="F131" s="24" t="e">
        <f t="shared" si="21"/>
        <v>#N/A</v>
      </c>
      <c r="G131" s="24" t="str">
        <f t="shared" si="20"/>
        <v/>
      </c>
      <c r="J131" s="22">
        <f t="shared" si="12"/>
        <v>0</v>
      </c>
      <c r="K131" s="22">
        <f t="shared" si="13"/>
        <v>0</v>
      </c>
    </row>
    <row r="132" spans="1:11" x14ac:dyDescent="0.25">
      <c r="A132" s="25" t="str">
        <f>'Extra cheques'!C124</f>
        <v>B07-11</v>
      </c>
      <c r="B132" s="25">
        <f>'Extra cheques'!D124</f>
        <v>0</v>
      </c>
      <c r="C132" s="25">
        <f>'Extra cheques'!E124</f>
        <v>0</v>
      </c>
      <c r="D132" s="25">
        <f>'Extra cheques'!F124</f>
        <v>0</v>
      </c>
      <c r="E132" s="23">
        <f>'Extra cheques'!G124</f>
        <v>0</v>
      </c>
      <c r="F132" s="24" t="e">
        <f t="shared" si="21"/>
        <v>#N/A</v>
      </c>
      <c r="G132" s="24" t="str">
        <f t="shared" si="20"/>
        <v/>
      </c>
      <c r="J132" s="22">
        <f t="shared" si="12"/>
        <v>0</v>
      </c>
      <c r="K132" s="22">
        <f t="shared" si="13"/>
        <v>0</v>
      </c>
    </row>
    <row r="133" spans="1:11" x14ac:dyDescent="0.25">
      <c r="A133" s="25" t="str">
        <f>'Extra cheques'!C125</f>
        <v>B07-12</v>
      </c>
      <c r="B133" s="25">
        <f>'Extra cheques'!D125</f>
        <v>0</v>
      </c>
      <c r="C133" s="25">
        <f>'Extra cheques'!E125</f>
        <v>0</v>
      </c>
      <c r="D133" s="25">
        <f>'Extra cheques'!F125</f>
        <v>0</v>
      </c>
      <c r="E133" s="23">
        <f>'Extra cheques'!G125</f>
        <v>0</v>
      </c>
      <c r="F133" s="24" t="e">
        <f t="shared" si="21"/>
        <v>#N/A</v>
      </c>
      <c r="G133" s="24" t="str">
        <f t="shared" si="20"/>
        <v/>
      </c>
      <c r="J133" s="22">
        <f t="shared" si="12"/>
        <v>0</v>
      </c>
      <c r="K133" s="22">
        <f t="shared" si="13"/>
        <v>0</v>
      </c>
    </row>
    <row r="134" spans="1:11" x14ac:dyDescent="0.25">
      <c r="A134" s="25" t="str">
        <f>'Extra cheques'!C126</f>
        <v>B07-13</v>
      </c>
      <c r="B134" s="25">
        <f>'Extra cheques'!D126</f>
        <v>0</v>
      </c>
      <c r="C134" s="25">
        <f>'Extra cheques'!E126</f>
        <v>0</v>
      </c>
      <c r="D134" s="25">
        <f>'Extra cheques'!F126</f>
        <v>0</v>
      </c>
      <c r="E134" s="23">
        <f>'Extra cheques'!G126</f>
        <v>0</v>
      </c>
      <c r="F134" s="24" t="e">
        <f t="shared" si="21"/>
        <v>#N/A</v>
      </c>
      <c r="G134" s="24" t="str">
        <f t="shared" si="20"/>
        <v/>
      </c>
      <c r="J134" s="22">
        <f t="shared" si="12"/>
        <v>0</v>
      </c>
      <c r="K134" s="22">
        <f t="shared" si="13"/>
        <v>0</v>
      </c>
    </row>
    <row r="135" spans="1:11" x14ac:dyDescent="0.25">
      <c r="A135" s="25" t="str">
        <f>'Extra cheques'!C127</f>
        <v>B07-14</v>
      </c>
      <c r="B135" s="25">
        <f>'Extra cheques'!D127</f>
        <v>0</v>
      </c>
      <c r="C135" s="25">
        <f>'Extra cheques'!E127</f>
        <v>0</v>
      </c>
      <c r="D135" s="25">
        <f>'Extra cheques'!F127</f>
        <v>0</v>
      </c>
      <c r="E135" s="23">
        <f>'Extra cheques'!G127</f>
        <v>0</v>
      </c>
      <c r="F135" s="24" t="e">
        <f t="shared" si="19"/>
        <v>#N/A</v>
      </c>
      <c r="G135" s="24" t="str">
        <f t="shared" si="20"/>
        <v/>
      </c>
      <c r="J135" s="22">
        <f t="shared" si="12"/>
        <v>0</v>
      </c>
      <c r="K135" s="22">
        <f t="shared" si="13"/>
        <v>0</v>
      </c>
    </row>
    <row r="136" spans="1:11" x14ac:dyDescent="0.25">
      <c r="A136" s="25" t="str">
        <f>'Extra cheques'!C128</f>
        <v>B07-15</v>
      </c>
      <c r="B136" s="25">
        <f>'Extra cheques'!D128</f>
        <v>0</v>
      </c>
      <c r="C136" s="25">
        <f>'Extra cheques'!E128</f>
        <v>0</v>
      </c>
      <c r="D136" s="25">
        <f>'Extra cheques'!F128</f>
        <v>0</v>
      </c>
      <c r="E136" s="23">
        <f>'Extra cheques'!G128</f>
        <v>0</v>
      </c>
      <c r="F136" s="24" t="e">
        <f t="shared" si="19"/>
        <v>#N/A</v>
      </c>
      <c r="G136" s="24" t="str">
        <f t="shared" si="20"/>
        <v/>
      </c>
      <c r="J136" s="22">
        <f t="shared" si="12"/>
        <v>0</v>
      </c>
      <c r="K136" s="22">
        <f t="shared" si="13"/>
        <v>0</v>
      </c>
    </row>
    <row r="137" spans="1:11" x14ac:dyDescent="0.25">
      <c r="G137" s="24" t="str">
        <f>CONCATENATE($G$8,G122,G123,G124,G125,G126,G127,G128,G129,G130,G131,G132,G133,G134,G135,G136)</f>
        <v>{00:5:-000:USD:220301:0:0:0:0:0:0}</v>
      </c>
    </row>
    <row r="138" spans="1:11" x14ac:dyDescent="0.25">
      <c r="A138" s="21"/>
      <c r="B138" s="22" t="s">
        <v>607</v>
      </c>
    </row>
    <row r="139" spans="1:11" x14ac:dyDescent="0.25">
      <c r="A139" s="99" t="s">
        <v>600</v>
      </c>
      <c r="B139" s="99" t="s">
        <v>557</v>
      </c>
      <c r="C139" s="99" t="s">
        <v>556</v>
      </c>
      <c r="D139" s="99" t="s">
        <v>555</v>
      </c>
      <c r="E139" s="99" t="s">
        <v>552</v>
      </c>
      <c r="F139" s="99" t="s">
        <v>556</v>
      </c>
      <c r="G139" s="99" t="s">
        <v>576</v>
      </c>
    </row>
    <row r="140" spans="1:11" x14ac:dyDescent="0.25">
      <c r="A140" s="25" t="str">
        <f>'Extra cheques'!C136</f>
        <v>B08-01</v>
      </c>
      <c r="B140" s="25">
        <f>'Extra cheques'!D136</f>
        <v>0</v>
      </c>
      <c r="C140" s="25">
        <f>'Extra cheques'!E136</f>
        <v>0</v>
      </c>
      <c r="D140" s="25">
        <f>'Extra cheques'!F136</f>
        <v>0</v>
      </c>
      <c r="E140" s="23">
        <f>'Extra cheques'!G136</f>
        <v>0</v>
      </c>
      <c r="F140" s="24" t="e">
        <f t="shared" ref="F140:F154" si="22">VLOOKUP(C140,bk_code_map,2,FALSE)</f>
        <v>#N/A</v>
      </c>
      <c r="G140" s="24" t="str">
        <f t="shared" ref="G140:G154" si="23">IFERROR(CONCATENATE("{",A140,":",E140,":",D140,":",F140,":",B140,"}"),"")</f>
        <v/>
      </c>
      <c r="J140" s="22">
        <f t="shared" si="12"/>
        <v>0</v>
      </c>
      <c r="K140" s="22">
        <f t="shared" si="13"/>
        <v>0</v>
      </c>
    </row>
    <row r="141" spans="1:11" x14ac:dyDescent="0.25">
      <c r="A141" s="25" t="str">
        <f>'Extra cheques'!C137</f>
        <v>B08-02</v>
      </c>
      <c r="B141" s="25">
        <f>'Extra cheques'!D137</f>
        <v>0</v>
      </c>
      <c r="C141" s="25">
        <f>'Extra cheques'!E137</f>
        <v>0</v>
      </c>
      <c r="D141" s="25">
        <f>'Extra cheques'!F137</f>
        <v>0</v>
      </c>
      <c r="E141" s="23">
        <f>'Extra cheques'!G137</f>
        <v>0</v>
      </c>
      <c r="F141" s="24" t="e">
        <f t="shared" si="22"/>
        <v>#N/A</v>
      </c>
      <c r="G141" s="24" t="str">
        <f t="shared" si="23"/>
        <v/>
      </c>
      <c r="J141" s="22">
        <f t="shared" si="12"/>
        <v>0</v>
      </c>
      <c r="K141" s="22">
        <f t="shared" si="13"/>
        <v>0</v>
      </c>
    </row>
    <row r="142" spans="1:11" x14ac:dyDescent="0.25">
      <c r="A142" s="25" t="str">
        <f>'Extra cheques'!C138</f>
        <v>B08-03</v>
      </c>
      <c r="B142" s="25">
        <f>'Extra cheques'!D138</f>
        <v>0</v>
      </c>
      <c r="C142" s="25">
        <f>'Extra cheques'!E138</f>
        <v>0</v>
      </c>
      <c r="D142" s="25">
        <f>'Extra cheques'!F138</f>
        <v>0</v>
      </c>
      <c r="E142" s="23">
        <f>'Extra cheques'!G138</f>
        <v>0</v>
      </c>
      <c r="F142" s="24" t="e">
        <f t="shared" si="22"/>
        <v>#N/A</v>
      </c>
      <c r="G142" s="24" t="str">
        <f t="shared" si="23"/>
        <v/>
      </c>
      <c r="J142" s="22">
        <f t="shared" si="12"/>
        <v>0</v>
      </c>
      <c r="K142" s="22">
        <f t="shared" si="13"/>
        <v>0</v>
      </c>
    </row>
    <row r="143" spans="1:11" x14ac:dyDescent="0.25">
      <c r="A143" s="25" t="str">
        <f>'Extra cheques'!C139</f>
        <v>B08-04</v>
      </c>
      <c r="B143" s="25">
        <f>'Extra cheques'!D139</f>
        <v>0</v>
      </c>
      <c r="C143" s="25">
        <f>'Extra cheques'!E139</f>
        <v>0</v>
      </c>
      <c r="D143" s="25">
        <f>'Extra cheques'!F139</f>
        <v>0</v>
      </c>
      <c r="E143" s="23">
        <f>'Extra cheques'!G139</f>
        <v>0</v>
      </c>
      <c r="F143" s="24" t="e">
        <f t="shared" si="22"/>
        <v>#N/A</v>
      </c>
      <c r="G143" s="24" t="str">
        <f t="shared" si="23"/>
        <v/>
      </c>
      <c r="J143" s="22">
        <f t="shared" ref="J143:J206" si="24">IF(C143="MMA",E143,0)</f>
        <v>0</v>
      </c>
      <c r="K143" s="22">
        <f t="shared" ref="K143:K206" si="25">IF(C143="MMA",0,E143)</f>
        <v>0</v>
      </c>
    </row>
    <row r="144" spans="1:11" x14ac:dyDescent="0.25">
      <c r="A144" s="25" t="str">
        <f>'Extra cheques'!C140</f>
        <v>B08-05</v>
      </c>
      <c r="B144" s="25">
        <f>'Extra cheques'!D140</f>
        <v>0</v>
      </c>
      <c r="C144" s="25">
        <f>'Extra cheques'!E140</f>
        <v>0</v>
      </c>
      <c r="D144" s="25">
        <f>'Extra cheques'!F140</f>
        <v>0</v>
      </c>
      <c r="E144" s="23">
        <f>'Extra cheques'!G140</f>
        <v>0</v>
      </c>
      <c r="F144" s="24" t="e">
        <f t="shared" ref="F144:F149" si="26">VLOOKUP(C144,bk_code_map,2,FALSE)</f>
        <v>#N/A</v>
      </c>
      <c r="G144" s="24" t="str">
        <f t="shared" si="23"/>
        <v/>
      </c>
      <c r="J144" s="22">
        <f t="shared" si="24"/>
        <v>0</v>
      </c>
      <c r="K144" s="22">
        <f t="shared" si="25"/>
        <v>0</v>
      </c>
    </row>
    <row r="145" spans="1:11" x14ac:dyDescent="0.25">
      <c r="A145" s="25" t="str">
        <f>'Extra cheques'!C141</f>
        <v>B08-06</v>
      </c>
      <c r="B145" s="25">
        <f>'Extra cheques'!D141</f>
        <v>0</v>
      </c>
      <c r="C145" s="25">
        <f>'Extra cheques'!E141</f>
        <v>0</v>
      </c>
      <c r="D145" s="25">
        <f>'Extra cheques'!F141</f>
        <v>0</v>
      </c>
      <c r="E145" s="23">
        <f>'Extra cheques'!G141</f>
        <v>0</v>
      </c>
      <c r="F145" s="24" t="e">
        <f t="shared" si="26"/>
        <v>#N/A</v>
      </c>
      <c r="G145" s="24" t="str">
        <f t="shared" si="23"/>
        <v/>
      </c>
      <c r="J145" s="22">
        <f t="shared" si="24"/>
        <v>0</v>
      </c>
      <c r="K145" s="22">
        <f t="shared" si="25"/>
        <v>0</v>
      </c>
    </row>
    <row r="146" spans="1:11" x14ac:dyDescent="0.25">
      <c r="A146" s="25" t="str">
        <f>'Extra cheques'!C142</f>
        <v>B08-07</v>
      </c>
      <c r="B146" s="25">
        <f>'Extra cheques'!D142</f>
        <v>0</v>
      </c>
      <c r="C146" s="25">
        <f>'Extra cheques'!E142</f>
        <v>0</v>
      </c>
      <c r="D146" s="25">
        <f>'Extra cheques'!F142</f>
        <v>0</v>
      </c>
      <c r="E146" s="23">
        <f>'Extra cheques'!G142</f>
        <v>0</v>
      </c>
      <c r="F146" s="24" t="e">
        <f t="shared" si="26"/>
        <v>#N/A</v>
      </c>
      <c r="G146" s="24" t="str">
        <f t="shared" si="23"/>
        <v/>
      </c>
      <c r="J146" s="22">
        <f t="shared" si="24"/>
        <v>0</v>
      </c>
      <c r="K146" s="22">
        <f t="shared" si="25"/>
        <v>0</v>
      </c>
    </row>
    <row r="147" spans="1:11" x14ac:dyDescent="0.25">
      <c r="A147" s="25" t="str">
        <f>'Extra cheques'!C143</f>
        <v>B08-08</v>
      </c>
      <c r="B147" s="25">
        <f>'Extra cheques'!D143</f>
        <v>0</v>
      </c>
      <c r="C147" s="25">
        <f>'Extra cheques'!E143</f>
        <v>0</v>
      </c>
      <c r="D147" s="25">
        <f>'Extra cheques'!F143</f>
        <v>0</v>
      </c>
      <c r="E147" s="23">
        <f>'Extra cheques'!G143</f>
        <v>0</v>
      </c>
      <c r="F147" s="24" t="e">
        <f t="shared" si="26"/>
        <v>#N/A</v>
      </c>
      <c r="G147" s="24" t="str">
        <f t="shared" si="23"/>
        <v/>
      </c>
      <c r="J147" s="22">
        <f t="shared" si="24"/>
        <v>0</v>
      </c>
      <c r="K147" s="22">
        <f t="shared" si="25"/>
        <v>0</v>
      </c>
    </row>
    <row r="148" spans="1:11" x14ac:dyDescent="0.25">
      <c r="A148" s="25" t="str">
        <f>'Extra cheques'!C144</f>
        <v>B08-09</v>
      </c>
      <c r="B148" s="25">
        <f>'Extra cheques'!D144</f>
        <v>0</v>
      </c>
      <c r="C148" s="25">
        <f>'Extra cheques'!E144</f>
        <v>0</v>
      </c>
      <c r="D148" s="25">
        <f>'Extra cheques'!F144</f>
        <v>0</v>
      </c>
      <c r="E148" s="23">
        <f>'Extra cheques'!G144</f>
        <v>0</v>
      </c>
      <c r="F148" s="24" t="e">
        <f t="shared" si="26"/>
        <v>#N/A</v>
      </c>
      <c r="G148" s="24" t="str">
        <f t="shared" si="23"/>
        <v/>
      </c>
      <c r="J148" s="22">
        <f t="shared" si="24"/>
        <v>0</v>
      </c>
      <c r="K148" s="22">
        <f t="shared" si="25"/>
        <v>0</v>
      </c>
    </row>
    <row r="149" spans="1:11" x14ac:dyDescent="0.25">
      <c r="A149" s="25" t="str">
        <f>'Extra cheques'!C145</f>
        <v>B08-10</v>
      </c>
      <c r="B149" s="25">
        <f>'Extra cheques'!D145</f>
        <v>0</v>
      </c>
      <c r="C149" s="25">
        <f>'Extra cheques'!E145</f>
        <v>0</v>
      </c>
      <c r="D149" s="25">
        <f>'Extra cheques'!F145</f>
        <v>0</v>
      </c>
      <c r="E149" s="23">
        <f>'Extra cheques'!G145</f>
        <v>0</v>
      </c>
      <c r="F149" s="24" t="e">
        <f t="shared" si="26"/>
        <v>#N/A</v>
      </c>
      <c r="G149" s="24" t="str">
        <f t="shared" si="23"/>
        <v/>
      </c>
      <c r="J149" s="22">
        <f t="shared" si="24"/>
        <v>0</v>
      </c>
      <c r="K149" s="22">
        <f t="shared" si="25"/>
        <v>0</v>
      </c>
    </row>
    <row r="150" spans="1:11" x14ac:dyDescent="0.25">
      <c r="A150" s="25" t="str">
        <f>'Extra cheques'!C146</f>
        <v>B08-11</v>
      </c>
      <c r="B150" s="25">
        <f>'Extra cheques'!D146</f>
        <v>0</v>
      </c>
      <c r="C150" s="25">
        <f>'Extra cheques'!E146</f>
        <v>0</v>
      </c>
      <c r="D150" s="25">
        <f>'Extra cheques'!F146</f>
        <v>0</v>
      </c>
      <c r="E150" s="23">
        <f>'Extra cheques'!G146</f>
        <v>0</v>
      </c>
      <c r="F150" s="24" t="e">
        <f t="shared" si="22"/>
        <v>#N/A</v>
      </c>
      <c r="G150" s="24" t="str">
        <f t="shared" si="23"/>
        <v/>
      </c>
      <c r="J150" s="22">
        <f t="shared" si="24"/>
        <v>0</v>
      </c>
      <c r="K150" s="22">
        <f t="shared" si="25"/>
        <v>0</v>
      </c>
    </row>
    <row r="151" spans="1:11" x14ac:dyDescent="0.25">
      <c r="A151" s="25" t="str">
        <f>'Extra cheques'!C147</f>
        <v>B08-12</v>
      </c>
      <c r="B151" s="25">
        <f>'Extra cheques'!D147</f>
        <v>0</v>
      </c>
      <c r="C151" s="25">
        <f>'Extra cheques'!E147</f>
        <v>0</v>
      </c>
      <c r="D151" s="25">
        <f>'Extra cheques'!F147</f>
        <v>0</v>
      </c>
      <c r="E151" s="23">
        <f>'Extra cheques'!G147</f>
        <v>0</v>
      </c>
      <c r="F151" s="24" t="e">
        <f t="shared" si="22"/>
        <v>#N/A</v>
      </c>
      <c r="G151" s="24" t="str">
        <f t="shared" si="23"/>
        <v/>
      </c>
      <c r="J151" s="22">
        <f t="shared" si="24"/>
        <v>0</v>
      </c>
      <c r="K151" s="22">
        <f t="shared" si="25"/>
        <v>0</v>
      </c>
    </row>
    <row r="152" spans="1:11" x14ac:dyDescent="0.25">
      <c r="A152" s="25" t="str">
        <f>'Extra cheques'!C148</f>
        <v>B08-13</v>
      </c>
      <c r="B152" s="25">
        <f>'Extra cheques'!D148</f>
        <v>0</v>
      </c>
      <c r="C152" s="25">
        <f>'Extra cheques'!E148</f>
        <v>0</v>
      </c>
      <c r="D152" s="25">
        <f>'Extra cheques'!F148</f>
        <v>0</v>
      </c>
      <c r="E152" s="23">
        <f>'Extra cheques'!G148</f>
        <v>0</v>
      </c>
      <c r="F152" s="24" t="e">
        <f t="shared" si="22"/>
        <v>#N/A</v>
      </c>
      <c r="G152" s="24" t="str">
        <f t="shared" si="23"/>
        <v/>
      </c>
      <c r="J152" s="22">
        <f t="shared" si="24"/>
        <v>0</v>
      </c>
      <c r="K152" s="22">
        <f t="shared" si="25"/>
        <v>0</v>
      </c>
    </row>
    <row r="153" spans="1:11" x14ac:dyDescent="0.25">
      <c r="A153" s="25" t="str">
        <f>'Extra cheques'!C149</f>
        <v>B08-14</v>
      </c>
      <c r="B153" s="25">
        <f>'Extra cheques'!D149</f>
        <v>0</v>
      </c>
      <c r="C153" s="25">
        <f>'Extra cheques'!E149</f>
        <v>0</v>
      </c>
      <c r="D153" s="25">
        <f>'Extra cheques'!F149</f>
        <v>0</v>
      </c>
      <c r="E153" s="23">
        <f>'Extra cheques'!G149</f>
        <v>0</v>
      </c>
      <c r="F153" s="24" t="e">
        <f t="shared" si="22"/>
        <v>#N/A</v>
      </c>
      <c r="G153" s="24" t="str">
        <f t="shared" si="23"/>
        <v/>
      </c>
      <c r="J153" s="22">
        <f t="shared" si="24"/>
        <v>0</v>
      </c>
      <c r="K153" s="22">
        <f t="shared" si="25"/>
        <v>0</v>
      </c>
    </row>
    <row r="154" spans="1:11" x14ac:dyDescent="0.25">
      <c r="A154" s="25" t="str">
        <f>'Extra cheques'!C150</f>
        <v>B08-15</v>
      </c>
      <c r="B154" s="25">
        <f>'Extra cheques'!D150</f>
        <v>0</v>
      </c>
      <c r="C154" s="25">
        <f>'Extra cheques'!E150</f>
        <v>0</v>
      </c>
      <c r="D154" s="25">
        <f>'Extra cheques'!F150</f>
        <v>0</v>
      </c>
      <c r="E154" s="23">
        <f>'Extra cheques'!G150</f>
        <v>0</v>
      </c>
      <c r="F154" s="24" t="e">
        <f t="shared" si="22"/>
        <v>#N/A</v>
      </c>
      <c r="G154" s="24" t="str">
        <f t="shared" si="23"/>
        <v/>
      </c>
      <c r="J154" s="22">
        <f t="shared" si="24"/>
        <v>0</v>
      </c>
      <c r="K154" s="22">
        <f t="shared" si="25"/>
        <v>0</v>
      </c>
    </row>
    <row r="155" spans="1:11" x14ac:dyDescent="0.25">
      <c r="G155" s="24" t="str">
        <f>CONCATENATE($G$8,G140,G141,G142,G143,G144,G145,G146,G147,G148,G149,G150,G151,G152,G153,G154)</f>
        <v>{00:5:-000:USD:220301:0:0:0:0:0:0}</v>
      </c>
    </row>
    <row r="156" spans="1:11" x14ac:dyDescent="0.25">
      <c r="A156" s="21"/>
      <c r="B156" s="22" t="s">
        <v>608</v>
      </c>
    </row>
    <row r="157" spans="1:11" x14ac:dyDescent="0.25">
      <c r="A157" s="99" t="s">
        <v>600</v>
      </c>
      <c r="B157" s="99" t="s">
        <v>557</v>
      </c>
      <c r="C157" s="99" t="s">
        <v>556</v>
      </c>
      <c r="D157" s="99" t="s">
        <v>555</v>
      </c>
      <c r="E157" s="99" t="s">
        <v>552</v>
      </c>
      <c r="F157" s="99" t="s">
        <v>556</v>
      </c>
      <c r="G157" s="99" t="s">
        <v>576</v>
      </c>
    </row>
    <row r="158" spans="1:11" x14ac:dyDescent="0.25">
      <c r="A158" s="25" t="str">
        <f>'Extra cheques'!C158</f>
        <v>B09-01</v>
      </c>
      <c r="B158" s="25">
        <f>'Extra cheques'!D158</f>
        <v>0</v>
      </c>
      <c r="C158" s="25">
        <f>'Extra cheques'!E158</f>
        <v>0</v>
      </c>
      <c r="D158" s="25">
        <f>'Extra cheques'!F158</f>
        <v>0</v>
      </c>
      <c r="E158" s="23">
        <f>'Extra cheques'!G158</f>
        <v>0</v>
      </c>
      <c r="F158" s="24" t="e">
        <f t="shared" ref="F158:F172" si="27">VLOOKUP(C158,bk_code_map,2,FALSE)</f>
        <v>#N/A</v>
      </c>
      <c r="G158" s="24" t="str">
        <f t="shared" ref="G158:G172" si="28">IFERROR(CONCATENATE("{",A158,":",E158,":",D158,":",F158,":",B158,"}"),"")</f>
        <v/>
      </c>
      <c r="J158" s="22">
        <f t="shared" si="24"/>
        <v>0</v>
      </c>
      <c r="K158" s="22">
        <f t="shared" si="25"/>
        <v>0</v>
      </c>
    </row>
    <row r="159" spans="1:11" x14ac:dyDescent="0.25">
      <c r="A159" s="25" t="str">
        <f>'Extra cheques'!C159</f>
        <v>B09-02</v>
      </c>
      <c r="B159" s="25">
        <f>'Extra cheques'!D159</f>
        <v>0</v>
      </c>
      <c r="C159" s="25">
        <f>'Extra cheques'!E159</f>
        <v>0</v>
      </c>
      <c r="D159" s="25">
        <f>'Extra cheques'!F159</f>
        <v>0</v>
      </c>
      <c r="E159" s="23">
        <f>'Extra cheques'!G159</f>
        <v>0</v>
      </c>
      <c r="F159" s="24" t="e">
        <f t="shared" si="27"/>
        <v>#N/A</v>
      </c>
      <c r="G159" s="24" t="str">
        <f t="shared" si="28"/>
        <v/>
      </c>
      <c r="J159" s="22">
        <f t="shared" si="24"/>
        <v>0</v>
      </c>
      <c r="K159" s="22">
        <f t="shared" si="25"/>
        <v>0</v>
      </c>
    </row>
    <row r="160" spans="1:11" x14ac:dyDescent="0.25">
      <c r="A160" s="25" t="str">
        <f>'Extra cheques'!C160</f>
        <v>B09-03</v>
      </c>
      <c r="B160" s="25">
        <f>'Extra cheques'!D160</f>
        <v>0</v>
      </c>
      <c r="C160" s="25">
        <f>'Extra cheques'!E160</f>
        <v>0</v>
      </c>
      <c r="D160" s="25">
        <f>'Extra cheques'!F160</f>
        <v>0</v>
      </c>
      <c r="E160" s="23">
        <f>'Extra cheques'!G160</f>
        <v>0</v>
      </c>
      <c r="F160" s="24" t="e">
        <f t="shared" ref="F160:F169" si="29">VLOOKUP(C160,bk_code_map,2,FALSE)</f>
        <v>#N/A</v>
      </c>
      <c r="G160" s="24" t="str">
        <f t="shared" si="28"/>
        <v/>
      </c>
      <c r="J160" s="22">
        <f t="shared" si="24"/>
        <v>0</v>
      </c>
      <c r="K160" s="22">
        <f t="shared" si="25"/>
        <v>0</v>
      </c>
    </row>
    <row r="161" spans="1:11" x14ac:dyDescent="0.25">
      <c r="A161" s="25" t="str">
        <f>'Extra cheques'!C161</f>
        <v>B09-04</v>
      </c>
      <c r="B161" s="25">
        <f>'Extra cheques'!D161</f>
        <v>0</v>
      </c>
      <c r="C161" s="25">
        <f>'Extra cheques'!E161</f>
        <v>0</v>
      </c>
      <c r="D161" s="25">
        <f>'Extra cheques'!F161</f>
        <v>0</v>
      </c>
      <c r="E161" s="23">
        <f>'Extra cheques'!G161</f>
        <v>0</v>
      </c>
      <c r="F161" s="24" t="e">
        <f t="shared" si="29"/>
        <v>#N/A</v>
      </c>
      <c r="G161" s="24" t="str">
        <f t="shared" si="28"/>
        <v/>
      </c>
      <c r="J161" s="22">
        <f t="shared" si="24"/>
        <v>0</v>
      </c>
      <c r="K161" s="22">
        <f t="shared" si="25"/>
        <v>0</v>
      </c>
    </row>
    <row r="162" spans="1:11" x14ac:dyDescent="0.25">
      <c r="A162" s="25" t="str">
        <f>'Extra cheques'!C162</f>
        <v>B09-05</v>
      </c>
      <c r="B162" s="25">
        <f>'Extra cheques'!D162</f>
        <v>0</v>
      </c>
      <c r="C162" s="25">
        <f>'Extra cheques'!E162</f>
        <v>0</v>
      </c>
      <c r="D162" s="25">
        <f>'Extra cheques'!F162</f>
        <v>0</v>
      </c>
      <c r="E162" s="23">
        <f>'Extra cheques'!G162</f>
        <v>0</v>
      </c>
      <c r="F162" s="24" t="e">
        <f t="shared" si="29"/>
        <v>#N/A</v>
      </c>
      <c r="G162" s="24" t="str">
        <f t="shared" si="28"/>
        <v/>
      </c>
      <c r="J162" s="22">
        <f t="shared" si="24"/>
        <v>0</v>
      </c>
      <c r="K162" s="22">
        <f t="shared" si="25"/>
        <v>0</v>
      </c>
    </row>
    <row r="163" spans="1:11" x14ac:dyDescent="0.25">
      <c r="A163" s="25" t="str">
        <f>'Extra cheques'!C163</f>
        <v>B09-06</v>
      </c>
      <c r="B163" s="25">
        <f>'Extra cheques'!D163</f>
        <v>0</v>
      </c>
      <c r="C163" s="25">
        <f>'Extra cheques'!E163</f>
        <v>0</v>
      </c>
      <c r="D163" s="25">
        <f>'Extra cheques'!F163</f>
        <v>0</v>
      </c>
      <c r="E163" s="23">
        <f>'Extra cheques'!G163</f>
        <v>0</v>
      </c>
      <c r="F163" s="24" t="e">
        <f t="shared" si="29"/>
        <v>#N/A</v>
      </c>
      <c r="G163" s="24" t="str">
        <f t="shared" si="28"/>
        <v/>
      </c>
      <c r="J163" s="22">
        <f t="shared" si="24"/>
        <v>0</v>
      </c>
      <c r="K163" s="22">
        <f t="shared" si="25"/>
        <v>0</v>
      </c>
    </row>
    <row r="164" spans="1:11" x14ac:dyDescent="0.25">
      <c r="A164" s="25" t="str">
        <f>'Extra cheques'!C164</f>
        <v>B09-07</v>
      </c>
      <c r="B164" s="25">
        <f>'Extra cheques'!D164</f>
        <v>0</v>
      </c>
      <c r="C164" s="25">
        <f>'Extra cheques'!E164</f>
        <v>0</v>
      </c>
      <c r="D164" s="25">
        <f>'Extra cheques'!F164</f>
        <v>0</v>
      </c>
      <c r="E164" s="23">
        <f>'Extra cheques'!G164</f>
        <v>0</v>
      </c>
      <c r="F164" s="24" t="e">
        <f t="shared" si="29"/>
        <v>#N/A</v>
      </c>
      <c r="G164" s="24" t="str">
        <f t="shared" si="28"/>
        <v/>
      </c>
      <c r="J164" s="22">
        <f t="shared" si="24"/>
        <v>0</v>
      </c>
      <c r="K164" s="22">
        <f t="shared" si="25"/>
        <v>0</v>
      </c>
    </row>
    <row r="165" spans="1:11" x14ac:dyDescent="0.25">
      <c r="A165" s="25" t="str">
        <f>'Extra cheques'!C165</f>
        <v>B09-08</v>
      </c>
      <c r="B165" s="25">
        <f>'Extra cheques'!D165</f>
        <v>0</v>
      </c>
      <c r="C165" s="25">
        <f>'Extra cheques'!E165</f>
        <v>0</v>
      </c>
      <c r="D165" s="25">
        <f>'Extra cheques'!F165</f>
        <v>0</v>
      </c>
      <c r="E165" s="23">
        <f>'Extra cheques'!G165</f>
        <v>0</v>
      </c>
      <c r="F165" s="24" t="e">
        <f t="shared" si="29"/>
        <v>#N/A</v>
      </c>
      <c r="G165" s="24" t="str">
        <f t="shared" si="28"/>
        <v/>
      </c>
      <c r="J165" s="22">
        <f t="shared" si="24"/>
        <v>0</v>
      </c>
      <c r="K165" s="22">
        <f t="shared" si="25"/>
        <v>0</v>
      </c>
    </row>
    <row r="166" spans="1:11" x14ac:dyDescent="0.25">
      <c r="A166" s="25" t="str">
        <f>'Extra cheques'!C166</f>
        <v>B09-09</v>
      </c>
      <c r="B166" s="25">
        <f>'Extra cheques'!D166</f>
        <v>0</v>
      </c>
      <c r="C166" s="25">
        <f>'Extra cheques'!E166</f>
        <v>0</v>
      </c>
      <c r="D166" s="25">
        <f>'Extra cheques'!F166</f>
        <v>0</v>
      </c>
      <c r="E166" s="23">
        <f>'Extra cheques'!G166</f>
        <v>0</v>
      </c>
      <c r="F166" s="24" t="e">
        <f t="shared" si="29"/>
        <v>#N/A</v>
      </c>
      <c r="G166" s="24" t="str">
        <f t="shared" si="28"/>
        <v/>
      </c>
      <c r="J166" s="22">
        <f t="shared" si="24"/>
        <v>0</v>
      </c>
      <c r="K166" s="22">
        <f t="shared" si="25"/>
        <v>0</v>
      </c>
    </row>
    <row r="167" spans="1:11" x14ac:dyDescent="0.25">
      <c r="A167" s="25" t="str">
        <f>'Extra cheques'!C167</f>
        <v>B09-10</v>
      </c>
      <c r="B167" s="25">
        <f>'Extra cheques'!D167</f>
        <v>0</v>
      </c>
      <c r="C167" s="25">
        <f>'Extra cheques'!E167</f>
        <v>0</v>
      </c>
      <c r="D167" s="25">
        <f>'Extra cheques'!F167</f>
        <v>0</v>
      </c>
      <c r="E167" s="23">
        <f>'Extra cheques'!G167</f>
        <v>0</v>
      </c>
      <c r="F167" s="24" t="e">
        <f t="shared" si="29"/>
        <v>#N/A</v>
      </c>
      <c r="G167" s="24" t="str">
        <f t="shared" si="28"/>
        <v/>
      </c>
      <c r="J167" s="22">
        <f t="shared" si="24"/>
        <v>0</v>
      </c>
      <c r="K167" s="22">
        <f t="shared" si="25"/>
        <v>0</v>
      </c>
    </row>
    <row r="168" spans="1:11" x14ac:dyDescent="0.25">
      <c r="A168" s="25" t="str">
        <f>'Extra cheques'!C168</f>
        <v>B09-11</v>
      </c>
      <c r="B168" s="25">
        <f>'Extra cheques'!D168</f>
        <v>0</v>
      </c>
      <c r="C168" s="25">
        <f>'Extra cheques'!E168</f>
        <v>0</v>
      </c>
      <c r="D168" s="25">
        <f>'Extra cheques'!F168</f>
        <v>0</v>
      </c>
      <c r="E168" s="23">
        <f>'Extra cheques'!G168</f>
        <v>0</v>
      </c>
      <c r="F168" s="24" t="e">
        <f t="shared" si="29"/>
        <v>#N/A</v>
      </c>
      <c r="G168" s="24" t="str">
        <f t="shared" si="28"/>
        <v/>
      </c>
      <c r="J168" s="22">
        <f t="shared" si="24"/>
        <v>0</v>
      </c>
      <c r="K168" s="22">
        <f t="shared" si="25"/>
        <v>0</v>
      </c>
    </row>
    <row r="169" spans="1:11" x14ac:dyDescent="0.25">
      <c r="A169" s="25" t="str">
        <f>'Extra cheques'!C169</f>
        <v>B09-12</v>
      </c>
      <c r="B169" s="25">
        <f>'Extra cheques'!D169</f>
        <v>0</v>
      </c>
      <c r="C169" s="25">
        <f>'Extra cheques'!E169</f>
        <v>0</v>
      </c>
      <c r="D169" s="25">
        <f>'Extra cheques'!F169</f>
        <v>0</v>
      </c>
      <c r="E169" s="23">
        <f>'Extra cheques'!G169</f>
        <v>0</v>
      </c>
      <c r="F169" s="24" t="e">
        <f t="shared" si="29"/>
        <v>#N/A</v>
      </c>
      <c r="G169" s="24" t="str">
        <f t="shared" si="28"/>
        <v/>
      </c>
      <c r="J169" s="22">
        <f t="shared" si="24"/>
        <v>0</v>
      </c>
      <c r="K169" s="22">
        <f t="shared" si="25"/>
        <v>0</v>
      </c>
    </row>
    <row r="170" spans="1:11" x14ac:dyDescent="0.25">
      <c r="A170" s="25" t="str">
        <f>'Extra cheques'!C170</f>
        <v>B09-13</v>
      </c>
      <c r="B170" s="25">
        <f>'Extra cheques'!D170</f>
        <v>0</v>
      </c>
      <c r="C170" s="25">
        <f>'Extra cheques'!E170</f>
        <v>0</v>
      </c>
      <c r="D170" s="25">
        <f>'Extra cheques'!F170</f>
        <v>0</v>
      </c>
      <c r="E170" s="23">
        <f>'Extra cheques'!G170</f>
        <v>0</v>
      </c>
      <c r="F170" s="24" t="e">
        <f t="shared" si="27"/>
        <v>#N/A</v>
      </c>
      <c r="G170" s="24" t="str">
        <f t="shared" si="28"/>
        <v/>
      </c>
      <c r="J170" s="22">
        <f t="shared" si="24"/>
        <v>0</v>
      </c>
      <c r="K170" s="22">
        <f t="shared" si="25"/>
        <v>0</v>
      </c>
    </row>
    <row r="171" spans="1:11" x14ac:dyDescent="0.25">
      <c r="A171" s="25" t="str">
        <f>'Extra cheques'!C171</f>
        <v>B09-14</v>
      </c>
      <c r="B171" s="25">
        <f>'Extra cheques'!D171</f>
        <v>0</v>
      </c>
      <c r="C171" s="25">
        <f>'Extra cheques'!E171</f>
        <v>0</v>
      </c>
      <c r="D171" s="25">
        <f>'Extra cheques'!F171</f>
        <v>0</v>
      </c>
      <c r="E171" s="23">
        <f>'Extra cheques'!G171</f>
        <v>0</v>
      </c>
      <c r="F171" s="24" t="e">
        <f t="shared" si="27"/>
        <v>#N/A</v>
      </c>
      <c r="G171" s="24" t="str">
        <f t="shared" si="28"/>
        <v/>
      </c>
      <c r="J171" s="22">
        <f t="shared" si="24"/>
        <v>0</v>
      </c>
      <c r="K171" s="22">
        <f t="shared" si="25"/>
        <v>0</v>
      </c>
    </row>
    <row r="172" spans="1:11" x14ac:dyDescent="0.25">
      <c r="A172" s="25" t="str">
        <f>'Extra cheques'!C172</f>
        <v>B09-15</v>
      </c>
      <c r="B172" s="25">
        <f>'Extra cheques'!D172</f>
        <v>0</v>
      </c>
      <c r="C172" s="25">
        <f>'Extra cheques'!E172</f>
        <v>0</v>
      </c>
      <c r="D172" s="25">
        <f>'Extra cheques'!F172</f>
        <v>0</v>
      </c>
      <c r="E172" s="23">
        <f>'Extra cheques'!G172</f>
        <v>0</v>
      </c>
      <c r="F172" s="24" t="e">
        <f t="shared" si="27"/>
        <v>#N/A</v>
      </c>
      <c r="G172" s="24" t="str">
        <f t="shared" si="28"/>
        <v/>
      </c>
      <c r="J172" s="22">
        <f t="shared" si="24"/>
        <v>0</v>
      </c>
      <c r="K172" s="22">
        <f t="shared" si="25"/>
        <v>0</v>
      </c>
    </row>
    <row r="173" spans="1:11" x14ac:dyDescent="0.25">
      <c r="G173" s="24" t="str">
        <f>CONCATENATE($G$8,G158,G159,G160,G161,G162,G163,G164,G165,G166,G167,G168,G169,G170,G171,G172)</f>
        <v>{00:5:-000:USD:220301:0:0:0:0:0:0}</v>
      </c>
    </row>
    <row r="174" spans="1:11" x14ac:dyDescent="0.25">
      <c r="A174" s="21"/>
      <c r="B174" s="22" t="s">
        <v>609</v>
      </c>
    </row>
    <row r="175" spans="1:11" x14ac:dyDescent="0.25">
      <c r="A175" s="99" t="s">
        <v>600</v>
      </c>
      <c r="B175" s="99" t="s">
        <v>557</v>
      </c>
      <c r="C175" s="99" t="s">
        <v>556</v>
      </c>
      <c r="D175" s="99" t="s">
        <v>555</v>
      </c>
      <c r="E175" s="99" t="s">
        <v>552</v>
      </c>
      <c r="F175" s="99" t="s">
        <v>556</v>
      </c>
      <c r="G175" s="99" t="s">
        <v>576</v>
      </c>
    </row>
    <row r="176" spans="1:11" x14ac:dyDescent="0.25">
      <c r="A176" s="25" t="str">
        <f>'Extra cheques'!C180</f>
        <v>B10-01</v>
      </c>
      <c r="B176" s="25">
        <f>'Extra cheques'!D180</f>
        <v>0</v>
      </c>
      <c r="C176" s="25">
        <f>'Extra cheques'!E180</f>
        <v>0</v>
      </c>
      <c r="D176" s="25">
        <f>'Extra cheques'!F180</f>
        <v>0</v>
      </c>
      <c r="E176" s="23">
        <f>'Extra cheques'!G180</f>
        <v>0</v>
      </c>
      <c r="F176" s="24" t="e">
        <f t="shared" ref="F176:F190" si="30">VLOOKUP(C176,bk_code_map,2,FALSE)</f>
        <v>#N/A</v>
      </c>
      <c r="G176" s="24" t="str">
        <f t="shared" ref="G176:G190" si="31">IFERROR(CONCATENATE("{",A176,":",E176,":",D176,":",F176,":",B176,"}"),"")</f>
        <v/>
      </c>
      <c r="J176" s="22">
        <f t="shared" si="24"/>
        <v>0</v>
      </c>
      <c r="K176" s="22">
        <f t="shared" si="25"/>
        <v>0</v>
      </c>
    </row>
    <row r="177" spans="1:11" x14ac:dyDescent="0.25">
      <c r="A177" s="25" t="str">
        <f>'Extra cheques'!C181</f>
        <v>B10-02</v>
      </c>
      <c r="B177" s="25">
        <f>'Extra cheques'!D181</f>
        <v>0</v>
      </c>
      <c r="C177" s="25">
        <f>'Extra cheques'!E181</f>
        <v>0</v>
      </c>
      <c r="D177" s="25">
        <f>'Extra cheques'!F181</f>
        <v>0</v>
      </c>
      <c r="E177" s="23">
        <f>'Extra cheques'!G181</f>
        <v>0</v>
      </c>
      <c r="F177" s="24" t="e">
        <f t="shared" si="30"/>
        <v>#N/A</v>
      </c>
      <c r="G177" s="24" t="str">
        <f t="shared" si="31"/>
        <v/>
      </c>
      <c r="J177" s="22">
        <f t="shared" si="24"/>
        <v>0</v>
      </c>
      <c r="K177" s="22">
        <f t="shared" si="25"/>
        <v>0</v>
      </c>
    </row>
    <row r="178" spans="1:11" x14ac:dyDescent="0.25">
      <c r="A178" s="25" t="str">
        <f>'Extra cheques'!C182</f>
        <v>B10-03</v>
      </c>
      <c r="B178" s="25">
        <f>'Extra cheques'!D182</f>
        <v>0</v>
      </c>
      <c r="C178" s="25">
        <f>'Extra cheques'!E182</f>
        <v>0</v>
      </c>
      <c r="D178" s="25">
        <f>'Extra cheques'!F182</f>
        <v>0</v>
      </c>
      <c r="E178" s="23">
        <f>'Extra cheques'!G182</f>
        <v>0</v>
      </c>
      <c r="F178" s="24" t="e">
        <f t="shared" si="30"/>
        <v>#N/A</v>
      </c>
      <c r="G178" s="24" t="str">
        <f t="shared" si="31"/>
        <v/>
      </c>
      <c r="J178" s="22">
        <f t="shared" si="24"/>
        <v>0</v>
      </c>
      <c r="K178" s="22">
        <f t="shared" si="25"/>
        <v>0</v>
      </c>
    </row>
    <row r="179" spans="1:11" x14ac:dyDescent="0.25">
      <c r="A179" s="25" t="str">
        <f>'Extra cheques'!C183</f>
        <v>B10-04</v>
      </c>
      <c r="B179" s="25">
        <f>'Extra cheques'!D183</f>
        <v>0</v>
      </c>
      <c r="C179" s="25">
        <f>'Extra cheques'!E183</f>
        <v>0</v>
      </c>
      <c r="D179" s="25">
        <f>'Extra cheques'!F183</f>
        <v>0</v>
      </c>
      <c r="E179" s="23">
        <f>'Extra cheques'!G183</f>
        <v>0</v>
      </c>
      <c r="F179" s="24" t="e">
        <f t="shared" ref="F179:F185" si="32">VLOOKUP(C179,bk_code_map,2,FALSE)</f>
        <v>#N/A</v>
      </c>
      <c r="G179" s="24" t="str">
        <f t="shared" si="31"/>
        <v/>
      </c>
      <c r="J179" s="22">
        <f t="shared" si="24"/>
        <v>0</v>
      </c>
      <c r="K179" s="22">
        <f t="shared" si="25"/>
        <v>0</v>
      </c>
    </row>
    <row r="180" spans="1:11" x14ac:dyDescent="0.25">
      <c r="A180" s="25" t="str">
        <f>'Extra cheques'!C184</f>
        <v>B10-05</v>
      </c>
      <c r="B180" s="25">
        <f>'Extra cheques'!D184</f>
        <v>0</v>
      </c>
      <c r="C180" s="25">
        <f>'Extra cheques'!E184</f>
        <v>0</v>
      </c>
      <c r="D180" s="25">
        <f>'Extra cheques'!F184</f>
        <v>0</v>
      </c>
      <c r="E180" s="23">
        <f>'Extra cheques'!G184</f>
        <v>0</v>
      </c>
      <c r="F180" s="24" t="e">
        <f t="shared" si="32"/>
        <v>#N/A</v>
      </c>
      <c r="G180" s="24" t="str">
        <f t="shared" si="31"/>
        <v/>
      </c>
      <c r="J180" s="22">
        <f t="shared" si="24"/>
        <v>0</v>
      </c>
      <c r="K180" s="22">
        <f t="shared" si="25"/>
        <v>0</v>
      </c>
    </row>
    <row r="181" spans="1:11" x14ac:dyDescent="0.25">
      <c r="A181" s="25" t="str">
        <f>'Extra cheques'!C185</f>
        <v>B10-06</v>
      </c>
      <c r="B181" s="25">
        <f>'Extra cheques'!D185</f>
        <v>0</v>
      </c>
      <c r="C181" s="25">
        <f>'Extra cheques'!E185</f>
        <v>0</v>
      </c>
      <c r="D181" s="25">
        <f>'Extra cheques'!F185</f>
        <v>0</v>
      </c>
      <c r="E181" s="23">
        <f>'Extra cheques'!G185</f>
        <v>0</v>
      </c>
      <c r="F181" s="24" t="e">
        <f t="shared" si="32"/>
        <v>#N/A</v>
      </c>
      <c r="G181" s="24" t="str">
        <f t="shared" si="31"/>
        <v/>
      </c>
      <c r="J181" s="22">
        <f t="shared" si="24"/>
        <v>0</v>
      </c>
      <c r="K181" s="22">
        <f t="shared" si="25"/>
        <v>0</v>
      </c>
    </row>
    <row r="182" spans="1:11" x14ac:dyDescent="0.25">
      <c r="A182" s="25" t="str">
        <f>'Extra cheques'!C186</f>
        <v>B10-07</v>
      </c>
      <c r="B182" s="25">
        <f>'Extra cheques'!D186</f>
        <v>0</v>
      </c>
      <c r="C182" s="25">
        <f>'Extra cheques'!E186</f>
        <v>0</v>
      </c>
      <c r="D182" s="25">
        <f>'Extra cheques'!F186</f>
        <v>0</v>
      </c>
      <c r="E182" s="23">
        <f>'Extra cheques'!G186</f>
        <v>0</v>
      </c>
      <c r="F182" s="24" t="e">
        <f t="shared" si="32"/>
        <v>#N/A</v>
      </c>
      <c r="G182" s="24" t="str">
        <f t="shared" si="31"/>
        <v/>
      </c>
      <c r="J182" s="22">
        <f t="shared" si="24"/>
        <v>0</v>
      </c>
      <c r="K182" s="22">
        <f t="shared" si="25"/>
        <v>0</v>
      </c>
    </row>
    <row r="183" spans="1:11" x14ac:dyDescent="0.25">
      <c r="A183" s="25" t="str">
        <f>'Extra cheques'!C187</f>
        <v>B10-08</v>
      </c>
      <c r="B183" s="25">
        <f>'Extra cheques'!D187</f>
        <v>0</v>
      </c>
      <c r="C183" s="25">
        <f>'Extra cheques'!E187</f>
        <v>0</v>
      </c>
      <c r="D183" s="25">
        <f>'Extra cheques'!F187</f>
        <v>0</v>
      </c>
      <c r="E183" s="23">
        <f>'Extra cheques'!G187</f>
        <v>0</v>
      </c>
      <c r="F183" s="24" t="e">
        <f t="shared" si="32"/>
        <v>#N/A</v>
      </c>
      <c r="G183" s="24" t="str">
        <f t="shared" si="31"/>
        <v/>
      </c>
      <c r="J183" s="22">
        <f t="shared" si="24"/>
        <v>0</v>
      </c>
      <c r="K183" s="22">
        <f t="shared" si="25"/>
        <v>0</v>
      </c>
    </row>
    <row r="184" spans="1:11" x14ac:dyDescent="0.25">
      <c r="A184" s="25" t="str">
        <f>'Extra cheques'!C188</f>
        <v>B10-09</v>
      </c>
      <c r="B184" s="25">
        <f>'Extra cheques'!D188</f>
        <v>0</v>
      </c>
      <c r="C184" s="25">
        <f>'Extra cheques'!E188</f>
        <v>0</v>
      </c>
      <c r="D184" s="25">
        <f>'Extra cheques'!F188</f>
        <v>0</v>
      </c>
      <c r="E184" s="23">
        <f>'Extra cheques'!G188</f>
        <v>0</v>
      </c>
      <c r="F184" s="24" t="e">
        <f t="shared" si="32"/>
        <v>#N/A</v>
      </c>
      <c r="G184" s="24" t="str">
        <f t="shared" si="31"/>
        <v/>
      </c>
      <c r="J184" s="22">
        <f t="shared" si="24"/>
        <v>0</v>
      </c>
      <c r="K184" s="22">
        <f t="shared" si="25"/>
        <v>0</v>
      </c>
    </row>
    <row r="185" spans="1:11" x14ac:dyDescent="0.25">
      <c r="A185" s="25" t="str">
        <f>'Extra cheques'!C189</f>
        <v>B10-10</v>
      </c>
      <c r="B185" s="25">
        <f>'Extra cheques'!D189</f>
        <v>0</v>
      </c>
      <c r="C185" s="25">
        <f>'Extra cheques'!E189</f>
        <v>0</v>
      </c>
      <c r="D185" s="25">
        <f>'Extra cheques'!F189</f>
        <v>0</v>
      </c>
      <c r="E185" s="23">
        <f>'Extra cheques'!G189</f>
        <v>0</v>
      </c>
      <c r="F185" s="24" t="e">
        <f t="shared" si="32"/>
        <v>#N/A</v>
      </c>
      <c r="G185" s="24" t="str">
        <f t="shared" si="31"/>
        <v/>
      </c>
      <c r="J185" s="22">
        <f t="shared" si="24"/>
        <v>0</v>
      </c>
      <c r="K185" s="22">
        <f t="shared" si="25"/>
        <v>0</v>
      </c>
    </row>
    <row r="186" spans="1:11" x14ac:dyDescent="0.25">
      <c r="A186" s="25" t="str">
        <f>'Extra cheques'!C190</f>
        <v>B10-11</v>
      </c>
      <c r="B186" s="25">
        <f>'Extra cheques'!D190</f>
        <v>0</v>
      </c>
      <c r="C186" s="25">
        <f>'Extra cheques'!E190</f>
        <v>0</v>
      </c>
      <c r="D186" s="25">
        <f>'Extra cheques'!F190</f>
        <v>0</v>
      </c>
      <c r="E186" s="23">
        <f>'Extra cheques'!G190</f>
        <v>0</v>
      </c>
      <c r="F186" s="24" t="e">
        <f t="shared" si="30"/>
        <v>#N/A</v>
      </c>
      <c r="G186" s="24" t="str">
        <f t="shared" si="31"/>
        <v/>
      </c>
      <c r="J186" s="22">
        <f t="shared" si="24"/>
        <v>0</v>
      </c>
      <c r="K186" s="22">
        <f t="shared" si="25"/>
        <v>0</v>
      </c>
    </row>
    <row r="187" spans="1:11" x14ac:dyDescent="0.25">
      <c r="A187" s="25" t="str">
        <f>'Extra cheques'!C191</f>
        <v>B10-12</v>
      </c>
      <c r="B187" s="25">
        <f>'Extra cheques'!D191</f>
        <v>0</v>
      </c>
      <c r="C187" s="25">
        <f>'Extra cheques'!E191</f>
        <v>0</v>
      </c>
      <c r="D187" s="25">
        <f>'Extra cheques'!F191</f>
        <v>0</v>
      </c>
      <c r="E187" s="23">
        <f>'Extra cheques'!G191</f>
        <v>0</v>
      </c>
      <c r="F187" s="24" t="e">
        <f t="shared" si="30"/>
        <v>#N/A</v>
      </c>
      <c r="G187" s="24" t="str">
        <f t="shared" si="31"/>
        <v/>
      </c>
      <c r="J187" s="22">
        <f t="shared" si="24"/>
        <v>0</v>
      </c>
      <c r="K187" s="22">
        <f t="shared" si="25"/>
        <v>0</v>
      </c>
    </row>
    <row r="188" spans="1:11" x14ac:dyDescent="0.25">
      <c r="A188" s="25" t="str">
        <f>'Extra cheques'!C192</f>
        <v>B10-13</v>
      </c>
      <c r="B188" s="25">
        <f>'Extra cheques'!D192</f>
        <v>0</v>
      </c>
      <c r="C188" s="25">
        <f>'Extra cheques'!E192</f>
        <v>0</v>
      </c>
      <c r="D188" s="25">
        <f>'Extra cheques'!F192</f>
        <v>0</v>
      </c>
      <c r="E188" s="23">
        <f>'Extra cheques'!G192</f>
        <v>0</v>
      </c>
      <c r="F188" s="24" t="e">
        <f t="shared" si="30"/>
        <v>#N/A</v>
      </c>
      <c r="G188" s="24" t="str">
        <f t="shared" si="31"/>
        <v/>
      </c>
      <c r="J188" s="22">
        <f t="shared" si="24"/>
        <v>0</v>
      </c>
      <c r="K188" s="22">
        <f t="shared" si="25"/>
        <v>0</v>
      </c>
    </row>
    <row r="189" spans="1:11" x14ac:dyDescent="0.25">
      <c r="A189" s="25" t="str">
        <f>'Extra cheques'!C193</f>
        <v>B10-14</v>
      </c>
      <c r="B189" s="25">
        <f>'Extra cheques'!D193</f>
        <v>0</v>
      </c>
      <c r="C189" s="25">
        <f>'Extra cheques'!E193</f>
        <v>0</v>
      </c>
      <c r="D189" s="25">
        <f>'Extra cheques'!F193</f>
        <v>0</v>
      </c>
      <c r="E189" s="23">
        <f>'Extra cheques'!G193</f>
        <v>0</v>
      </c>
      <c r="F189" s="24" t="e">
        <f t="shared" si="30"/>
        <v>#N/A</v>
      </c>
      <c r="G189" s="24" t="str">
        <f t="shared" si="31"/>
        <v/>
      </c>
      <c r="J189" s="22">
        <f t="shared" si="24"/>
        <v>0</v>
      </c>
      <c r="K189" s="22">
        <f t="shared" si="25"/>
        <v>0</v>
      </c>
    </row>
    <row r="190" spans="1:11" x14ac:dyDescent="0.25">
      <c r="A190" s="25" t="str">
        <f>'Extra cheques'!C194</f>
        <v>B10-15</v>
      </c>
      <c r="B190" s="25">
        <f>'Extra cheques'!D194</f>
        <v>0</v>
      </c>
      <c r="C190" s="25">
        <f>'Extra cheques'!E194</f>
        <v>0</v>
      </c>
      <c r="D190" s="25">
        <f>'Extra cheques'!F194</f>
        <v>0</v>
      </c>
      <c r="E190" s="23">
        <f>'Extra cheques'!G194</f>
        <v>0</v>
      </c>
      <c r="F190" s="24" t="e">
        <f t="shared" si="30"/>
        <v>#N/A</v>
      </c>
      <c r="G190" s="24" t="str">
        <f t="shared" si="31"/>
        <v/>
      </c>
      <c r="J190" s="22">
        <f t="shared" si="24"/>
        <v>0</v>
      </c>
      <c r="K190" s="22">
        <f t="shared" si="25"/>
        <v>0</v>
      </c>
    </row>
    <row r="191" spans="1:11" x14ac:dyDescent="0.25">
      <c r="G191" s="24" t="str">
        <f>CONCATENATE($G$8,G176,G177,G178,G179,G180,G181,G182,G183,G184,G185,G186,G187,G188,G189,G190)</f>
        <v>{00:5:-000:USD:220301:0:0:0:0:0:0}</v>
      </c>
    </row>
    <row r="192" spans="1:11" x14ac:dyDescent="0.25">
      <c r="A192" s="21"/>
      <c r="B192" s="22" t="s">
        <v>610</v>
      </c>
    </row>
    <row r="193" spans="1:11" x14ac:dyDescent="0.25">
      <c r="A193" s="99" t="s">
        <v>600</v>
      </c>
      <c r="B193" s="99" t="s">
        <v>557</v>
      </c>
      <c r="C193" s="99" t="s">
        <v>556</v>
      </c>
      <c r="D193" s="99" t="s">
        <v>555</v>
      </c>
      <c r="E193" s="99" t="s">
        <v>552</v>
      </c>
      <c r="F193" s="99" t="s">
        <v>556</v>
      </c>
      <c r="G193" s="99" t="s">
        <v>576</v>
      </c>
    </row>
    <row r="194" spans="1:11" x14ac:dyDescent="0.25">
      <c r="A194" s="25" t="str">
        <f>'Extra cheques'!C202</f>
        <v>B11-01</v>
      </c>
      <c r="B194" s="25">
        <f>'Extra cheques'!D202</f>
        <v>0</v>
      </c>
      <c r="C194" s="25">
        <f>'Extra cheques'!E202</f>
        <v>0</v>
      </c>
      <c r="D194" s="25">
        <f>'Extra cheques'!F202</f>
        <v>0</v>
      </c>
      <c r="E194" s="23">
        <f>'Extra cheques'!G202</f>
        <v>0</v>
      </c>
      <c r="F194" s="24" t="e">
        <f t="shared" ref="F194:F208" si="33">VLOOKUP(C194,bk_code_map,2,FALSE)</f>
        <v>#N/A</v>
      </c>
      <c r="G194" s="24" t="str">
        <f t="shared" ref="G194:G208" si="34">IFERROR(CONCATENATE("{",A194,":",E194,":",D194,":",F194,":",B194,"}"),"")</f>
        <v/>
      </c>
      <c r="J194" s="22">
        <f t="shared" si="24"/>
        <v>0</v>
      </c>
      <c r="K194" s="22">
        <f t="shared" si="25"/>
        <v>0</v>
      </c>
    </row>
    <row r="195" spans="1:11" x14ac:dyDescent="0.25">
      <c r="A195" s="25" t="str">
        <f>'Extra cheques'!C203</f>
        <v>B11-02</v>
      </c>
      <c r="B195" s="25">
        <f>'Extra cheques'!D203</f>
        <v>0</v>
      </c>
      <c r="C195" s="25">
        <f>'Extra cheques'!E203</f>
        <v>0</v>
      </c>
      <c r="D195" s="25">
        <f>'Extra cheques'!F203</f>
        <v>0</v>
      </c>
      <c r="E195" s="23">
        <f>'Extra cheques'!G203</f>
        <v>0</v>
      </c>
      <c r="F195" s="24" t="e">
        <f t="shared" si="33"/>
        <v>#N/A</v>
      </c>
      <c r="G195" s="24" t="str">
        <f t="shared" si="34"/>
        <v/>
      </c>
      <c r="J195" s="22">
        <f t="shared" si="24"/>
        <v>0</v>
      </c>
      <c r="K195" s="22">
        <f t="shared" si="25"/>
        <v>0</v>
      </c>
    </row>
    <row r="196" spans="1:11" x14ac:dyDescent="0.25">
      <c r="A196" s="25" t="str">
        <f>'Extra cheques'!C204</f>
        <v>B11-03</v>
      </c>
      <c r="B196" s="25">
        <f>'Extra cheques'!D204</f>
        <v>0</v>
      </c>
      <c r="C196" s="25">
        <f>'Extra cheques'!E204</f>
        <v>0</v>
      </c>
      <c r="D196" s="25">
        <f>'Extra cheques'!F204</f>
        <v>0</v>
      </c>
      <c r="E196" s="23">
        <f>'Extra cheques'!G204</f>
        <v>0</v>
      </c>
      <c r="F196" s="24" t="e">
        <f t="shared" si="33"/>
        <v>#N/A</v>
      </c>
      <c r="G196" s="24" t="str">
        <f t="shared" si="34"/>
        <v/>
      </c>
      <c r="J196" s="22">
        <f t="shared" si="24"/>
        <v>0</v>
      </c>
      <c r="K196" s="22">
        <f t="shared" si="25"/>
        <v>0</v>
      </c>
    </row>
    <row r="197" spans="1:11" x14ac:dyDescent="0.25">
      <c r="A197" s="25" t="str">
        <f>'Extra cheques'!C205</f>
        <v>B11-04</v>
      </c>
      <c r="B197" s="25">
        <f>'Extra cheques'!D205</f>
        <v>0</v>
      </c>
      <c r="C197" s="25">
        <f>'Extra cheques'!E205</f>
        <v>0</v>
      </c>
      <c r="D197" s="25">
        <f>'Extra cheques'!F205</f>
        <v>0</v>
      </c>
      <c r="E197" s="23">
        <f>'Extra cheques'!G205</f>
        <v>0</v>
      </c>
      <c r="F197" s="24" t="e">
        <f t="shared" ref="F197:F205" si="35">VLOOKUP(C197,bk_code_map,2,FALSE)</f>
        <v>#N/A</v>
      </c>
      <c r="G197" s="24" t="str">
        <f t="shared" si="34"/>
        <v/>
      </c>
      <c r="J197" s="22">
        <f t="shared" si="24"/>
        <v>0</v>
      </c>
      <c r="K197" s="22">
        <f t="shared" si="25"/>
        <v>0</v>
      </c>
    </row>
    <row r="198" spans="1:11" x14ac:dyDescent="0.25">
      <c r="A198" s="25" t="str">
        <f>'Extra cheques'!C206</f>
        <v>B11-05</v>
      </c>
      <c r="B198" s="25">
        <f>'Extra cheques'!D206</f>
        <v>0</v>
      </c>
      <c r="C198" s="25">
        <f>'Extra cheques'!E206</f>
        <v>0</v>
      </c>
      <c r="D198" s="25">
        <f>'Extra cheques'!F206</f>
        <v>0</v>
      </c>
      <c r="E198" s="23">
        <f>'Extra cheques'!G206</f>
        <v>0</v>
      </c>
      <c r="F198" s="24" t="e">
        <f t="shared" si="35"/>
        <v>#N/A</v>
      </c>
      <c r="G198" s="24" t="str">
        <f t="shared" si="34"/>
        <v/>
      </c>
      <c r="J198" s="22">
        <f t="shared" si="24"/>
        <v>0</v>
      </c>
      <c r="K198" s="22">
        <f t="shared" si="25"/>
        <v>0</v>
      </c>
    </row>
    <row r="199" spans="1:11" x14ac:dyDescent="0.25">
      <c r="A199" s="25" t="str">
        <f>'Extra cheques'!C207</f>
        <v>B11-06</v>
      </c>
      <c r="B199" s="25">
        <f>'Extra cheques'!D207</f>
        <v>0</v>
      </c>
      <c r="C199" s="25">
        <f>'Extra cheques'!E207</f>
        <v>0</v>
      </c>
      <c r="D199" s="25">
        <f>'Extra cheques'!F207</f>
        <v>0</v>
      </c>
      <c r="E199" s="23">
        <f>'Extra cheques'!G207</f>
        <v>0</v>
      </c>
      <c r="F199" s="24" t="e">
        <f t="shared" si="35"/>
        <v>#N/A</v>
      </c>
      <c r="G199" s="24" t="str">
        <f t="shared" si="34"/>
        <v/>
      </c>
      <c r="J199" s="22">
        <f t="shared" si="24"/>
        <v>0</v>
      </c>
      <c r="K199" s="22">
        <f t="shared" si="25"/>
        <v>0</v>
      </c>
    </row>
    <row r="200" spans="1:11" x14ac:dyDescent="0.25">
      <c r="A200" s="25" t="str">
        <f>'Extra cheques'!C208</f>
        <v>B11-07</v>
      </c>
      <c r="B200" s="25">
        <f>'Extra cheques'!D208</f>
        <v>0</v>
      </c>
      <c r="C200" s="25">
        <f>'Extra cheques'!E208</f>
        <v>0</v>
      </c>
      <c r="D200" s="25">
        <f>'Extra cheques'!F208</f>
        <v>0</v>
      </c>
      <c r="E200" s="23">
        <f>'Extra cheques'!G208</f>
        <v>0</v>
      </c>
      <c r="F200" s="24" t="e">
        <f t="shared" si="35"/>
        <v>#N/A</v>
      </c>
      <c r="G200" s="24" t="str">
        <f t="shared" si="34"/>
        <v/>
      </c>
      <c r="J200" s="22">
        <f t="shared" si="24"/>
        <v>0</v>
      </c>
      <c r="K200" s="22">
        <f t="shared" si="25"/>
        <v>0</v>
      </c>
    </row>
    <row r="201" spans="1:11" x14ac:dyDescent="0.25">
      <c r="A201" s="25" t="str">
        <f>'Extra cheques'!C209</f>
        <v>B11-08</v>
      </c>
      <c r="B201" s="25">
        <f>'Extra cheques'!D209</f>
        <v>0</v>
      </c>
      <c r="C201" s="25">
        <f>'Extra cheques'!E209</f>
        <v>0</v>
      </c>
      <c r="D201" s="25">
        <f>'Extra cheques'!F209</f>
        <v>0</v>
      </c>
      <c r="E201" s="23">
        <f>'Extra cheques'!G209</f>
        <v>0</v>
      </c>
      <c r="F201" s="24" t="e">
        <f t="shared" si="35"/>
        <v>#N/A</v>
      </c>
      <c r="G201" s="24" t="str">
        <f t="shared" si="34"/>
        <v/>
      </c>
      <c r="J201" s="22">
        <f t="shared" si="24"/>
        <v>0</v>
      </c>
      <c r="K201" s="22">
        <f t="shared" si="25"/>
        <v>0</v>
      </c>
    </row>
    <row r="202" spans="1:11" x14ac:dyDescent="0.25">
      <c r="A202" s="25" t="str">
        <f>'Extra cheques'!C210</f>
        <v>B11-09</v>
      </c>
      <c r="B202" s="25">
        <f>'Extra cheques'!D210</f>
        <v>0</v>
      </c>
      <c r="C202" s="25">
        <f>'Extra cheques'!E210</f>
        <v>0</v>
      </c>
      <c r="D202" s="25">
        <f>'Extra cheques'!F210</f>
        <v>0</v>
      </c>
      <c r="E202" s="23">
        <f>'Extra cheques'!G210</f>
        <v>0</v>
      </c>
      <c r="F202" s="24" t="e">
        <f t="shared" si="35"/>
        <v>#N/A</v>
      </c>
      <c r="G202" s="24" t="str">
        <f t="shared" si="34"/>
        <v/>
      </c>
      <c r="J202" s="22">
        <f t="shared" si="24"/>
        <v>0</v>
      </c>
      <c r="K202" s="22">
        <f t="shared" si="25"/>
        <v>0</v>
      </c>
    </row>
    <row r="203" spans="1:11" x14ac:dyDescent="0.25">
      <c r="A203" s="25" t="str">
        <f>'Extra cheques'!C211</f>
        <v>B11-10</v>
      </c>
      <c r="B203" s="25">
        <f>'Extra cheques'!D211</f>
        <v>0</v>
      </c>
      <c r="C203" s="25">
        <f>'Extra cheques'!E211</f>
        <v>0</v>
      </c>
      <c r="D203" s="25">
        <f>'Extra cheques'!F211</f>
        <v>0</v>
      </c>
      <c r="E203" s="23">
        <f>'Extra cheques'!G211</f>
        <v>0</v>
      </c>
      <c r="F203" s="24" t="e">
        <f t="shared" si="35"/>
        <v>#N/A</v>
      </c>
      <c r="G203" s="24" t="str">
        <f t="shared" si="34"/>
        <v/>
      </c>
      <c r="J203" s="22">
        <f t="shared" si="24"/>
        <v>0</v>
      </c>
      <c r="K203" s="22">
        <f t="shared" si="25"/>
        <v>0</v>
      </c>
    </row>
    <row r="204" spans="1:11" x14ac:dyDescent="0.25">
      <c r="A204" s="25" t="str">
        <f>'Extra cheques'!C212</f>
        <v>B11-11</v>
      </c>
      <c r="B204" s="25">
        <f>'Extra cheques'!D212</f>
        <v>0</v>
      </c>
      <c r="C204" s="25">
        <f>'Extra cheques'!E212</f>
        <v>0</v>
      </c>
      <c r="D204" s="25">
        <f>'Extra cheques'!F212</f>
        <v>0</v>
      </c>
      <c r="E204" s="23">
        <f>'Extra cheques'!G212</f>
        <v>0</v>
      </c>
      <c r="F204" s="24" t="e">
        <f t="shared" si="35"/>
        <v>#N/A</v>
      </c>
      <c r="G204" s="24" t="str">
        <f t="shared" si="34"/>
        <v/>
      </c>
      <c r="J204" s="22">
        <f t="shared" si="24"/>
        <v>0</v>
      </c>
      <c r="K204" s="22">
        <f t="shared" si="25"/>
        <v>0</v>
      </c>
    </row>
    <row r="205" spans="1:11" x14ac:dyDescent="0.25">
      <c r="A205" s="25" t="str">
        <f>'Extra cheques'!C213</f>
        <v>B11-12</v>
      </c>
      <c r="B205" s="25">
        <f>'Extra cheques'!D213</f>
        <v>0</v>
      </c>
      <c r="C205" s="25">
        <f>'Extra cheques'!E213</f>
        <v>0</v>
      </c>
      <c r="D205" s="25">
        <f>'Extra cheques'!F213</f>
        <v>0</v>
      </c>
      <c r="E205" s="23">
        <f>'Extra cheques'!G213</f>
        <v>0</v>
      </c>
      <c r="F205" s="24" t="e">
        <f t="shared" si="35"/>
        <v>#N/A</v>
      </c>
      <c r="G205" s="24" t="str">
        <f t="shared" si="34"/>
        <v/>
      </c>
      <c r="J205" s="22">
        <f t="shared" si="24"/>
        <v>0</v>
      </c>
      <c r="K205" s="22">
        <f t="shared" si="25"/>
        <v>0</v>
      </c>
    </row>
    <row r="206" spans="1:11" x14ac:dyDescent="0.25">
      <c r="A206" s="25" t="str">
        <f>'Extra cheques'!C214</f>
        <v>B11-13</v>
      </c>
      <c r="B206" s="25">
        <f>'Extra cheques'!D214</f>
        <v>0</v>
      </c>
      <c r="C206" s="25">
        <f>'Extra cheques'!E214</f>
        <v>0</v>
      </c>
      <c r="D206" s="25">
        <f>'Extra cheques'!F214</f>
        <v>0</v>
      </c>
      <c r="E206" s="23">
        <f>'Extra cheques'!G214</f>
        <v>0</v>
      </c>
      <c r="F206" s="24" t="e">
        <f t="shared" si="33"/>
        <v>#N/A</v>
      </c>
      <c r="G206" s="24" t="str">
        <f t="shared" si="34"/>
        <v/>
      </c>
      <c r="J206" s="22">
        <f t="shared" si="24"/>
        <v>0</v>
      </c>
      <c r="K206" s="22">
        <f t="shared" si="25"/>
        <v>0</v>
      </c>
    </row>
    <row r="207" spans="1:11" x14ac:dyDescent="0.25">
      <c r="A207" s="25" t="str">
        <f>'Extra cheques'!C215</f>
        <v>B11-14</v>
      </c>
      <c r="B207" s="25">
        <f>'Extra cheques'!D215</f>
        <v>0</v>
      </c>
      <c r="C207" s="25">
        <f>'Extra cheques'!E215</f>
        <v>0</v>
      </c>
      <c r="D207" s="25">
        <f>'Extra cheques'!F215</f>
        <v>0</v>
      </c>
      <c r="E207" s="23">
        <f>'Extra cheques'!G215</f>
        <v>0</v>
      </c>
      <c r="F207" s="24" t="e">
        <f t="shared" si="33"/>
        <v>#N/A</v>
      </c>
      <c r="G207" s="24" t="str">
        <f t="shared" si="34"/>
        <v/>
      </c>
      <c r="J207" s="22">
        <f t="shared" ref="J207:J262" si="36">IF(C207="MMA",E207,0)</f>
        <v>0</v>
      </c>
      <c r="K207" s="22">
        <f t="shared" ref="K207:K262" si="37">IF(C207="MMA",0,E207)</f>
        <v>0</v>
      </c>
    </row>
    <row r="208" spans="1:11" x14ac:dyDescent="0.25">
      <c r="A208" s="25" t="str">
        <f>'Extra cheques'!C216</f>
        <v>B11-15</v>
      </c>
      <c r="B208" s="25">
        <f>'Extra cheques'!D216</f>
        <v>0</v>
      </c>
      <c r="C208" s="25">
        <f>'Extra cheques'!E216</f>
        <v>0</v>
      </c>
      <c r="D208" s="25">
        <f>'Extra cheques'!F216</f>
        <v>0</v>
      </c>
      <c r="E208" s="23">
        <f>'Extra cheques'!G216</f>
        <v>0</v>
      </c>
      <c r="F208" s="24" t="e">
        <f t="shared" si="33"/>
        <v>#N/A</v>
      </c>
      <c r="G208" s="24" t="str">
        <f t="shared" si="34"/>
        <v/>
      </c>
      <c r="J208" s="22">
        <f t="shared" si="36"/>
        <v>0</v>
      </c>
      <c r="K208" s="22">
        <f t="shared" si="37"/>
        <v>0</v>
      </c>
    </row>
    <row r="209" spans="1:11" x14ac:dyDescent="0.25">
      <c r="G209" s="24" t="str">
        <f>CONCATENATE($G$8,G194,G195,G196,G197,G198,G199,G200,G201,G202,G203,G204,G205,G206,G207,G208)</f>
        <v>{00:5:-000:USD:220301:0:0:0:0:0:0}</v>
      </c>
    </row>
    <row r="210" spans="1:11" x14ac:dyDescent="0.25">
      <c r="A210" s="21"/>
      <c r="B210" s="22" t="s">
        <v>611</v>
      </c>
    </row>
    <row r="211" spans="1:11" x14ac:dyDescent="0.25">
      <c r="A211" s="99" t="s">
        <v>600</v>
      </c>
      <c r="B211" s="99" t="s">
        <v>557</v>
      </c>
      <c r="C211" s="99" t="s">
        <v>556</v>
      </c>
      <c r="D211" s="99" t="s">
        <v>555</v>
      </c>
      <c r="E211" s="99" t="s">
        <v>552</v>
      </c>
      <c r="F211" s="99" t="s">
        <v>556</v>
      </c>
      <c r="G211" s="99" t="s">
        <v>576</v>
      </c>
    </row>
    <row r="212" spans="1:11" x14ac:dyDescent="0.25">
      <c r="A212" s="25" t="str">
        <f>'Extra cheques'!C224</f>
        <v>B12-01</v>
      </c>
      <c r="B212" s="25">
        <f>'Extra cheques'!D224</f>
        <v>0</v>
      </c>
      <c r="C212" s="25">
        <f>'Extra cheques'!E224</f>
        <v>0</v>
      </c>
      <c r="D212" s="25">
        <f>'Extra cheques'!F224</f>
        <v>0</v>
      </c>
      <c r="E212" s="23">
        <f>'Extra cheques'!G224</f>
        <v>0</v>
      </c>
      <c r="F212" s="24" t="e">
        <f t="shared" ref="F212:F226" si="38">VLOOKUP(C212,bk_code_map,2,FALSE)</f>
        <v>#N/A</v>
      </c>
      <c r="G212" s="24" t="str">
        <f t="shared" ref="G212:G226" si="39">IFERROR(CONCATENATE("{",A212,":",E212,":",D212,":",F212,":",B212,"}"),"")</f>
        <v/>
      </c>
      <c r="J212" s="22">
        <f t="shared" si="36"/>
        <v>0</v>
      </c>
      <c r="K212" s="22">
        <f t="shared" si="37"/>
        <v>0</v>
      </c>
    </row>
    <row r="213" spans="1:11" x14ac:dyDescent="0.25">
      <c r="A213" s="25" t="str">
        <f>'Extra cheques'!C225</f>
        <v>B12-02</v>
      </c>
      <c r="B213" s="25">
        <f>'Extra cheques'!D225</f>
        <v>0</v>
      </c>
      <c r="C213" s="25">
        <f>'Extra cheques'!E225</f>
        <v>0</v>
      </c>
      <c r="D213" s="25">
        <f>'Extra cheques'!F225</f>
        <v>0</v>
      </c>
      <c r="E213" s="23">
        <f>'Extra cheques'!G225</f>
        <v>0</v>
      </c>
      <c r="F213" s="24" t="e">
        <f t="shared" si="38"/>
        <v>#N/A</v>
      </c>
      <c r="G213" s="24" t="str">
        <f t="shared" si="39"/>
        <v/>
      </c>
      <c r="J213" s="22">
        <f t="shared" si="36"/>
        <v>0</v>
      </c>
      <c r="K213" s="22">
        <f t="shared" si="37"/>
        <v>0</v>
      </c>
    </row>
    <row r="214" spans="1:11" x14ac:dyDescent="0.25">
      <c r="A214" s="25" t="str">
        <f>'Extra cheques'!C226</f>
        <v>B12-03</v>
      </c>
      <c r="B214" s="25">
        <f>'Extra cheques'!D226</f>
        <v>0</v>
      </c>
      <c r="C214" s="25">
        <f>'Extra cheques'!E226</f>
        <v>0</v>
      </c>
      <c r="D214" s="25">
        <f>'Extra cheques'!F226</f>
        <v>0</v>
      </c>
      <c r="E214" s="23">
        <f>'Extra cheques'!G226</f>
        <v>0</v>
      </c>
      <c r="F214" s="24" t="e">
        <f t="shared" si="38"/>
        <v>#N/A</v>
      </c>
      <c r="G214" s="24" t="str">
        <f t="shared" si="39"/>
        <v/>
      </c>
      <c r="J214" s="22">
        <f t="shared" si="36"/>
        <v>0</v>
      </c>
      <c r="K214" s="22">
        <f t="shared" si="37"/>
        <v>0</v>
      </c>
    </row>
    <row r="215" spans="1:11" x14ac:dyDescent="0.25">
      <c r="A215" s="25" t="str">
        <f>'Extra cheques'!C227</f>
        <v>B12-04</v>
      </c>
      <c r="B215" s="25">
        <f>'Extra cheques'!D227</f>
        <v>0</v>
      </c>
      <c r="C215" s="25">
        <f>'Extra cheques'!E227</f>
        <v>0</v>
      </c>
      <c r="D215" s="25">
        <f>'Extra cheques'!F227</f>
        <v>0</v>
      </c>
      <c r="E215" s="23">
        <f>'Extra cheques'!G227</f>
        <v>0</v>
      </c>
      <c r="F215" s="24" t="e">
        <f t="shared" si="38"/>
        <v>#N/A</v>
      </c>
      <c r="G215" s="24" t="str">
        <f t="shared" si="39"/>
        <v/>
      </c>
      <c r="J215" s="22">
        <f t="shared" si="36"/>
        <v>0</v>
      </c>
      <c r="K215" s="22">
        <f t="shared" si="37"/>
        <v>0</v>
      </c>
    </row>
    <row r="216" spans="1:11" x14ac:dyDescent="0.25">
      <c r="A216" s="25" t="str">
        <f>'Extra cheques'!C228</f>
        <v>B12-05</v>
      </c>
      <c r="B216" s="25">
        <f>'Extra cheques'!D228</f>
        <v>0</v>
      </c>
      <c r="C216" s="25">
        <f>'Extra cheques'!E228</f>
        <v>0</v>
      </c>
      <c r="D216" s="25">
        <f>'Extra cheques'!F228</f>
        <v>0</v>
      </c>
      <c r="E216" s="23">
        <f>'Extra cheques'!G228</f>
        <v>0</v>
      </c>
      <c r="F216" s="24" t="e">
        <f t="shared" ref="F216:F222" si="40">VLOOKUP(C216,bk_code_map,2,FALSE)</f>
        <v>#N/A</v>
      </c>
      <c r="G216" s="24" t="str">
        <f t="shared" si="39"/>
        <v/>
      </c>
      <c r="J216" s="22">
        <f t="shared" si="36"/>
        <v>0</v>
      </c>
      <c r="K216" s="22">
        <f t="shared" si="37"/>
        <v>0</v>
      </c>
    </row>
    <row r="217" spans="1:11" x14ac:dyDescent="0.25">
      <c r="A217" s="25" t="str">
        <f>'Extra cheques'!C229</f>
        <v>B12-06</v>
      </c>
      <c r="B217" s="25">
        <f>'Extra cheques'!D229</f>
        <v>0</v>
      </c>
      <c r="C217" s="25">
        <f>'Extra cheques'!E229</f>
        <v>0</v>
      </c>
      <c r="D217" s="25">
        <f>'Extra cheques'!F229</f>
        <v>0</v>
      </c>
      <c r="E217" s="23">
        <f>'Extra cheques'!G229</f>
        <v>0</v>
      </c>
      <c r="F217" s="24" t="e">
        <f t="shared" si="40"/>
        <v>#N/A</v>
      </c>
      <c r="G217" s="24" t="str">
        <f t="shared" si="39"/>
        <v/>
      </c>
      <c r="J217" s="22">
        <f t="shared" si="36"/>
        <v>0</v>
      </c>
      <c r="K217" s="22">
        <f t="shared" si="37"/>
        <v>0</v>
      </c>
    </row>
    <row r="218" spans="1:11" x14ac:dyDescent="0.25">
      <c r="A218" s="25" t="str">
        <f>'Extra cheques'!C230</f>
        <v>B12-07</v>
      </c>
      <c r="B218" s="25">
        <f>'Extra cheques'!D230</f>
        <v>0</v>
      </c>
      <c r="C218" s="25">
        <f>'Extra cheques'!E230</f>
        <v>0</v>
      </c>
      <c r="D218" s="25">
        <f>'Extra cheques'!F230</f>
        <v>0</v>
      </c>
      <c r="E218" s="23">
        <f>'Extra cheques'!G230</f>
        <v>0</v>
      </c>
      <c r="F218" s="24" t="e">
        <f t="shared" si="40"/>
        <v>#N/A</v>
      </c>
      <c r="G218" s="24" t="str">
        <f t="shared" si="39"/>
        <v/>
      </c>
      <c r="J218" s="22">
        <f t="shared" si="36"/>
        <v>0</v>
      </c>
      <c r="K218" s="22">
        <f t="shared" si="37"/>
        <v>0</v>
      </c>
    </row>
    <row r="219" spans="1:11" x14ac:dyDescent="0.25">
      <c r="A219" s="25" t="str">
        <f>'Extra cheques'!C231</f>
        <v>B12-08</v>
      </c>
      <c r="B219" s="25">
        <f>'Extra cheques'!D231</f>
        <v>0</v>
      </c>
      <c r="C219" s="25">
        <f>'Extra cheques'!E231</f>
        <v>0</v>
      </c>
      <c r="D219" s="25">
        <f>'Extra cheques'!F231</f>
        <v>0</v>
      </c>
      <c r="E219" s="23">
        <f>'Extra cheques'!G231</f>
        <v>0</v>
      </c>
      <c r="F219" s="24" t="e">
        <f t="shared" si="40"/>
        <v>#N/A</v>
      </c>
      <c r="G219" s="24" t="str">
        <f t="shared" si="39"/>
        <v/>
      </c>
      <c r="J219" s="22">
        <f t="shared" si="36"/>
        <v>0</v>
      </c>
      <c r="K219" s="22">
        <f t="shared" si="37"/>
        <v>0</v>
      </c>
    </row>
    <row r="220" spans="1:11" x14ac:dyDescent="0.25">
      <c r="A220" s="25" t="str">
        <f>'Extra cheques'!C232</f>
        <v>B12-09</v>
      </c>
      <c r="B220" s="25">
        <f>'Extra cheques'!D232</f>
        <v>0</v>
      </c>
      <c r="C220" s="25">
        <f>'Extra cheques'!E232</f>
        <v>0</v>
      </c>
      <c r="D220" s="25">
        <f>'Extra cheques'!F232</f>
        <v>0</v>
      </c>
      <c r="E220" s="23">
        <f>'Extra cheques'!G232</f>
        <v>0</v>
      </c>
      <c r="F220" s="24" t="e">
        <f t="shared" si="40"/>
        <v>#N/A</v>
      </c>
      <c r="G220" s="24" t="str">
        <f t="shared" si="39"/>
        <v/>
      </c>
      <c r="J220" s="22">
        <f t="shared" si="36"/>
        <v>0</v>
      </c>
      <c r="K220" s="22">
        <f t="shared" si="37"/>
        <v>0</v>
      </c>
    </row>
    <row r="221" spans="1:11" x14ac:dyDescent="0.25">
      <c r="A221" s="25" t="str">
        <f>'Extra cheques'!C233</f>
        <v>B12-10</v>
      </c>
      <c r="B221" s="25">
        <f>'Extra cheques'!D233</f>
        <v>0</v>
      </c>
      <c r="C221" s="25">
        <f>'Extra cheques'!E233</f>
        <v>0</v>
      </c>
      <c r="D221" s="25">
        <f>'Extra cheques'!F233</f>
        <v>0</v>
      </c>
      <c r="E221" s="23">
        <f>'Extra cheques'!G233</f>
        <v>0</v>
      </c>
      <c r="F221" s="24" t="e">
        <f t="shared" si="40"/>
        <v>#N/A</v>
      </c>
      <c r="G221" s="24" t="str">
        <f t="shared" si="39"/>
        <v/>
      </c>
      <c r="J221" s="22">
        <f t="shared" si="36"/>
        <v>0</v>
      </c>
      <c r="K221" s="22">
        <f t="shared" si="37"/>
        <v>0</v>
      </c>
    </row>
    <row r="222" spans="1:11" x14ac:dyDescent="0.25">
      <c r="A222" s="25" t="str">
        <f>'Extra cheques'!C234</f>
        <v>B12-11</v>
      </c>
      <c r="B222" s="25">
        <f>'Extra cheques'!D234</f>
        <v>0</v>
      </c>
      <c r="C222" s="25">
        <f>'Extra cheques'!E234</f>
        <v>0</v>
      </c>
      <c r="D222" s="25">
        <f>'Extra cheques'!F234</f>
        <v>0</v>
      </c>
      <c r="E222" s="23">
        <f>'Extra cheques'!G234</f>
        <v>0</v>
      </c>
      <c r="F222" s="24" t="e">
        <f t="shared" si="40"/>
        <v>#N/A</v>
      </c>
      <c r="G222" s="24" t="str">
        <f t="shared" si="39"/>
        <v/>
      </c>
      <c r="J222" s="22">
        <f t="shared" si="36"/>
        <v>0</v>
      </c>
      <c r="K222" s="22">
        <f t="shared" si="37"/>
        <v>0</v>
      </c>
    </row>
    <row r="223" spans="1:11" x14ac:dyDescent="0.25">
      <c r="A223" s="25" t="str">
        <f>'Extra cheques'!C235</f>
        <v>B12-12</v>
      </c>
      <c r="B223" s="25">
        <f>'Extra cheques'!D235</f>
        <v>0</v>
      </c>
      <c r="C223" s="25">
        <f>'Extra cheques'!E235</f>
        <v>0</v>
      </c>
      <c r="D223" s="25">
        <f>'Extra cheques'!F235</f>
        <v>0</v>
      </c>
      <c r="E223" s="23">
        <f>'Extra cheques'!G235</f>
        <v>0</v>
      </c>
      <c r="F223" s="24" t="e">
        <f t="shared" si="38"/>
        <v>#N/A</v>
      </c>
      <c r="G223" s="24" t="str">
        <f t="shared" si="39"/>
        <v/>
      </c>
      <c r="J223" s="22">
        <f t="shared" si="36"/>
        <v>0</v>
      </c>
      <c r="K223" s="22">
        <f t="shared" si="37"/>
        <v>0</v>
      </c>
    </row>
    <row r="224" spans="1:11" x14ac:dyDescent="0.25">
      <c r="A224" s="25" t="str">
        <f>'Extra cheques'!C236</f>
        <v>B12-13</v>
      </c>
      <c r="B224" s="25">
        <f>'Extra cheques'!D236</f>
        <v>0</v>
      </c>
      <c r="C224" s="25">
        <f>'Extra cheques'!E236</f>
        <v>0</v>
      </c>
      <c r="D224" s="25">
        <f>'Extra cheques'!F236</f>
        <v>0</v>
      </c>
      <c r="E224" s="23">
        <f>'Extra cheques'!G236</f>
        <v>0</v>
      </c>
      <c r="F224" s="24" t="e">
        <f t="shared" si="38"/>
        <v>#N/A</v>
      </c>
      <c r="G224" s="24" t="str">
        <f t="shared" si="39"/>
        <v/>
      </c>
      <c r="J224" s="22">
        <f t="shared" si="36"/>
        <v>0</v>
      </c>
      <c r="K224" s="22">
        <f t="shared" si="37"/>
        <v>0</v>
      </c>
    </row>
    <row r="225" spans="1:11" x14ac:dyDescent="0.25">
      <c r="A225" s="25" t="str">
        <f>'Extra cheques'!C237</f>
        <v>B12-14</v>
      </c>
      <c r="B225" s="25">
        <f>'Extra cheques'!D237</f>
        <v>0</v>
      </c>
      <c r="C225" s="25">
        <f>'Extra cheques'!E237</f>
        <v>0</v>
      </c>
      <c r="D225" s="25">
        <f>'Extra cheques'!F237</f>
        <v>0</v>
      </c>
      <c r="E225" s="23">
        <f>'Extra cheques'!G237</f>
        <v>0</v>
      </c>
      <c r="F225" s="24" t="e">
        <f t="shared" si="38"/>
        <v>#N/A</v>
      </c>
      <c r="G225" s="24" t="str">
        <f t="shared" si="39"/>
        <v/>
      </c>
      <c r="J225" s="22">
        <f t="shared" si="36"/>
        <v>0</v>
      </c>
      <c r="K225" s="22">
        <f t="shared" si="37"/>
        <v>0</v>
      </c>
    </row>
    <row r="226" spans="1:11" x14ac:dyDescent="0.25">
      <c r="A226" s="25" t="str">
        <f>'Extra cheques'!C238</f>
        <v>B12-15</v>
      </c>
      <c r="B226" s="25">
        <f>'Extra cheques'!D238</f>
        <v>0</v>
      </c>
      <c r="C226" s="25">
        <f>'Extra cheques'!E238</f>
        <v>0</v>
      </c>
      <c r="D226" s="25">
        <f>'Extra cheques'!F238</f>
        <v>0</v>
      </c>
      <c r="E226" s="23">
        <f>'Extra cheques'!G238</f>
        <v>0</v>
      </c>
      <c r="F226" s="24" t="e">
        <f t="shared" si="38"/>
        <v>#N/A</v>
      </c>
      <c r="G226" s="24" t="str">
        <f t="shared" si="39"/>
        <v/>
      </c>
      <c r="J226" s="22">
        <f t="shared" si="36"/>
        <v>0</v>
      </c>
      <c r="K226" s="22">
        <f t="shared" si="37"/>
        <v>0</v>
      </c>
    </row>
    <row r="227" spans="1:11" x14ac:dyDescent="0.25">
      <c r="G227" s="24" t="str">
        <f>CONCATENATE($G$8,G212,G213,G214,G215,G216,G217,G218,G219,G220,G221,G222,G223,G224,G225,G226)</f>
        <v>{00:5:-000:USD:220301:0:0:0:0:0:0}</v>
      </c>
    </row>
    <row r="228" spans="1:11" x14ac:dyDescent="0.25">
      <c r="A228" s="21"/>
      <c r="B228" s="22" t="s">
        <v>641</v>
      </c>
    </row>
    <row r="229" spans="1:11" x14ac:dyDescent="0.25">
      <c r="A229" s="99" t="s">
        <v>600</v>
      </c>
      <c r="B229" s="99" t="s">
        <v>557</v>
      </c>
      <c r="C229" s="99" t="s">
        <v>556</v>
      </c>
      <c r="D229" s="99" t="s">
        <v>555</v>
      </c>
      <c r="E229" s="99" t="s">
        <v>552</v>
      </c>
      <c r="F229" s="99" t="s">
        <v>556</v>
      </c>
      <c r="G229" s="99" t="s">
        <v>576</v>
      </c>
    </row>
    <row r="230" spans="1:11" x14ac:dyDescent="0.25">
      <c r="A230" s="25" t="str">
        <f>'Extra cheques'!C246</f>
        <v>B13-01</v>
      </c>
      <c r="B230" s="25">
        <f>'Extra cheques'!D246</f>
        <v>0</v>
      </c>
      <c r="C230" s="25">
        <f>'Extra cheques'!E246</f>
        <v>0</v>
      </c>
      <c r="D230" s="25">
        <f>'Extra cheques'!F246</f>
        <v>0</v>
      </c>
      <c r="E230" s="23">
        <f>'Extra cheques'!G246</f>
        <v>0</v>
      </c>
      <c r="F230" s="24" t="e">
        <f t="shared" ref="F230:F244" si="41">VLOOKUP(C230,bk_code_map,2,FALSE)</f>
        <v>#N/A</v>
      </c>
      <c r="G230" s="24" t="str">
        <f t="shared" ref="G230:G244" si="42">IFERROR(CONCATENATE("{",A230,":",E230,":",D230,":",F230,":",B230,"}"),"")</f>
        <v/>
      </c>
      <c r="J230" s="22">
        <f t="shared" si="36"/>
        <v>0</v>
      </c>
      <c r="K230" s="22">
        <f t="shared" si="37"/>
        <v>0</v>
      </c>
    </row>
    <row r="231" spans="1:11" x14ac:dyDescent="0.25">
      <c r="A231" s="25" t="str">
        <f>'Extra cheques'!C247</f>
        <v>B13-02</v>
      </c>
      <c r="B231" s="25">
        <f>'Extra cheques'!D247</f>
        <v>0</v>
      </c>
      <c r="C231" s="25">
        <f>'Extra cheques'!E247</f>
        <v>0</v>
      </c>
      <c r="D231" s="25">
        <f>'Extra cheques'!F247</f>
        <v>0</v>
      </c>
      <c r="E231" s="23">
        <f>'Extra cheques'!G247</f>
        <v>0</v>
      </c>
      <c r="F231" s="24" t="e">
        <f t="shared" si="41"/>
        <v>#N/A</v>
      </c>
      <c r="G231" s="24" t="str">
        <f t="shared" si="42"/>
        <v/>
      </c>
      <c r="J231" s="22">
        <f t="shared" si="36"/>
        <v>0</v>
      </c>
      <c r="K231" s="22">
        <f t="shared" si="37"/>
        <v>0</v>
      </c>
    </row>
    <row r="232" spans="1:11" x14ac:dyDescent="0.25">
      <c r="A232" s="25" t="str">
        <f>'Extra cheques'!C248</f>
        <v>B13-03</v>
      </c>
      <c r="B232" s="25">
        <f>'Extra cheques'!D248</f>
        <v>0</v>
      </c>
      <c r="C232" s="25">
        <f>'Extra cheques'!E248</f>
        <v>0</v>
      </c>
      <c r="D232" s="25">
        <f>'Extra cheques'!F248</f>
        <v>0</v>
      </c>
      <c r="E232" s="23">
        <f>'Extra cheques'!G248</f>
        <v>0</v>
      </c>
      <c r="F232" s="24" t="e">
        <f t="shared" si="41"/>
        <v>#N/A</v>
      </c>
      <c r="G232" s="24" t="str">
        <f t="shared" si="42"/>
        <v/>
      </c>
      <c r="J232" s="22">
        <f t="shared" si="36"/>
        <v>0</v>
      </c>
      <c r="K232" s="22">
        <f t="shared" si="37"/>
        <v>0</v>
      </c>
    </row>
    <row r="233" spans="1:11" x14ac:dyDescent="0.25">
      <c r="A233" s="25" t="str">
        <f>'Extra cheques'!C249</f>
        <v>B13-04</v>
      </c>
      <c r="B233" s="25">
        <f>'Extra cheques'!D249</f>
        <v>0</v>
      </c>
      <c r="C233" s="25">
        <f>'Extra cheques'!E249</f>
        <v>0</v>
      </c>
      <c r="D233" s="25">
        <f>'Extra cheques'!F249</f>
        <v>0</v>
      </c>
      <c r="E233" s="23">
        <f>'Extra cheques'!G249</f>
        <v>0</v>
      </c>
      <c r="F233" s="24" t="e">
        <f t="shared" si="41"/>
        <v>#N/A</v>
      </c>
      <c r="G233" s="24" t="str">
        <f t="shared" si="42"/>
        <v/>
      </c>
      <c r="J233" s="22">
        <f t="shared" si="36"/>
        <v>0</v>
      </c>
      <c r="K233" s="22">
        <f t="shared" si="37"/>
        <v>0</v>
      </c>
    </row>
    <row r="234" spans="1:11" x14ac:dyDescent="0.25">
      <c r="A234" s="25" t="str">
        <f>'Extra cheques'!C250</f>
        <v>B13-05</v>
      </c>
      <c r="B234" s="25">
        <f>'Extra cheques'!D250</f>
        <v>0</v>
      </c>
      <c r="C234" s="25">
        <f>'Extra cheques'!E250</f>
        <v>0</v>
      </c>
      <c r="D234" s="25">
        <f>'Extra cheques'!F250</f>
        <v>0</v>
      </c>
      <c r="E234" s="23">
        <f>'Extra cheques'!G250</f>
        <v>0</v>
      </c>
      <c r="F234" s="24" t="e">
        <f t="shared" ref="F234:F240" si="43">VLOOKUP(C234,bk_code_map,2,FALSE)</f>
        <v>#N/A</v>
      </c>
      <c r="G234" s="24" t="str">
        <f t="shared" si="42"/>
        <v/>
      </c>
      <c r="J234" s="22">
        <f t="shared" si="36"/>
        <v>0</v>
      </c>
      <c r="K234" s="22">
        <f t="shared" si="37"/>
        <v>0</v>
      </c>
    </row>
    <row r="235" spans="1:11" x14ac:dyDescent="0.25">
      <c r="A235" s="25" t="str">
        <f>'Extra cheques'!C251</f>
        <v>B13-06</v>
      </c>
      <c r="B235" s="25">
        <f>'Extra cheques'!D251</f>
        <v>0</v>
      </c>
      <c r="C235" s="25">
        <f>'Extra cheques'!E251</f>
        <v>0</v>
      </c>
      <c r="D235" s="25">
        <f>'Extra cheques'!F251</f>
        <v>0</v>
      </c>
      <c r="E235" s="23">
        <f>'Extra cheques'!G251</f>
        <v>0</v>
      </c>
      <c r="F235" s="24" t="e">
        <f t="shared" si="43"/>
        <v>#N/A</v>
      </c>
      <c r="G235" s="24" t="str">
        <f t="shared" si="42"/>
        <v/>
      </c>
      <c r="J235" s="22">
        <f t="shared" si="36"/>
        <v>0</v>
      </c>
      <c r="K235" s="22">
        <f t="shared" si="37"/>
        <v>0</v>
      </c>
    </row>
    <row r="236" spans="1:11" x14ac:dyDescent="0.25">
      <c r="A236" s="25" t="str">
        <f>'Extra cheques'!C252</f>
        <v>B13-07</v>
      </c>
      <c r="B236" s="25">
        <f>'Extra cheques'!D252</f>
        <v>0</v>
      </c>
      <c r="C236" s="25">
        <f>'Extra cheques'!E252</f>
        <v>0</v>
      </c>
      <c r="D236" s="25">
        <f>'Extra cheques'!F252</f>
        <v>0</v>
      </c>
      <c r="E236" s="23">
        <f>'Extra cheques'!G252</f>
        <v>0</v>
      </c>
      <c r="F236" s="24" t="e">
        <f t="shared" si="43"/>
        <v>#N/A</v>
      </c>
      <c r="G236" s="24" t="str">
        <f t="shared" si="42"/>
        <v/>
      </c>
      <c r="J236" s="22">
        <f t="shared" si="36"/>
        <v>0</v>
      </c>
      <c r="K236" s="22">
        <f t="shared" si="37"/>
        <v>0</v>
      </c>
    </row>
    <row r="237" spans="1:11" x14ac:dyDescent="0.25">
      <c r="A237" s="25" t="str">
        <f>'Extra cheques'!C253</f>
        <v>B13-08</v>
      </c>
      <c r="B237" s="25">
        <f>'Extra cheques'!D253</f>
        <v>0</v>
      </c>
      <c r="C237" s="25">
        <f>'Extra cheques'!E253</f>
        <v>0</v>
      </c>
      <c r="D237" s="25">
        <f>'Extra cheques'!F253</f>
        <v>0</v>
      </c>
      <c r="E237" s="23">
        <f>'Extra cheques'!G253</f>
        <v>0</v>
      </c>
      <c r="F237" s="24" t="e">
        <f t="shared" si="43"/>
        <v>#N/A</v>
      </c>
      <c r="G237" s="24" t="str">
        <f t="shared" si="42"/>
        <v/>
      </c>
      <c r="J237" s="22">
        <f t="shared" si="36"/>
        <v>0</v>
      </c>
      <c r="K237" s="22">
        <f t="shared" si="37"/>
        <v>0</v>
      </c>
    </row>
    <row r="238" spans="1:11" x14ac:dyDescent="0.25">
      <c r="A238" s="25" t="str">
        <f>'Extra cheques'!C254</f>
        <v>B13-09</v>
      </c>
      <c r="B238" s="25">
        <f>'Extra cheques'!D254</f>
        <v>0</v>
      </c>
      <c r="C238" s="25">
        <f>'Extra cheques'!E254</f>
        <v>0</v>
      </c>
      <c r="D238" s="25">
        <f>'Extra cheques'!F254</f>
        <v>0</v>
      </c>
      <c r="E238" s="23">
        <f>'Extra cheques'!G254</f>
        <v>0</v>
      </c>
      <c r="F238" s="24" t="e">
        <f t="shared" si="43"/>
        <v>#N/A</v>
      </c>
      <c r="G238" s="24" t="str">
        <f t="shared" si="42"/>
        <v/>
      </c>
      <c r="J238" s="22">
        <f t="shared" si="36"/>
        <v>0</v>
      </c>
      <c r="K238" s="22">
        <f t="shared" si="37"/>
        <v>0</v>
      </c>
    </row>
    <row r="239" spans="1:11" x14ac:dyDescent="0.25">
      <c r="A239" s="25" t="str">
        <f>'Extra cheques'!C255</f>
        <v>B13-10</v>
      </c>
      <c r="B239" s="25">
        <f>'Extra cheques'!D255</f>
        <v>0</v>
      </c>
      <c r="C239" s="25">
        <f>'Extra cheques'!E255</f>
        <v>0</v>
      </c>
      <c r="D239" s="25">
        <f>'Extra cheques'!F255</f>
        <v>0</v>
      </c>
      <c r="E239" s="23">
        <f>'Extra cheques'!G255</f>
        <v>0</v>
      </c>
      <c r="F239" s="24" t="e">
        <f t="shared" si="43"/>
        <v>#N/A</v>
      </c>
      <c r="G239" s="24" t="str">
        <f t="shared" si="42"/>
        <v/>
      </c>
      <c r="J239" s="22">
        <f t="shared" si="36"/>
        <v>0</v>
      </c>
      <c r="K239" s="22">
        <f t="shared" si="37"/>
        <v>0</v>
      </c>
    </row>
    <row r="240" spans="1:11" x14ac:dyDescent="0.25">
      <c r="A240" s="25" t="str">
        <f>'Extra cheques'!C256</f>
        <v>B13-11</v>
      </c>
      <c r="B240" s="25">
        <f>'Extra cheques'!D256</f>
        <v>0</v>
      </c>
      <c r="C240" s="25">
        <f>'Extra cheques'!E256</f>
        <v>0</v>
      </c>
      <c r="D240" s="25">
        <f>'Extra cheques'!F256</f>
        <v>0</v>
      </c>
      <c r="E240" s="23">
        <f>'Extra cheques'!G256</f>
        <v>0</v>
      </c>
      <c r="F240" s="24" t="e">
        <f t="shared" si="43"/>
        <v>#N/A</v>
      </c>
      <c r="G240" s="24" t="str">
        <f t="shared" si="42"/>
        <v/>
      </c>
      <c r="J240" s="22">
        <f t="shared" si="36"/>
        <v>0</v>
      </c>
      <c r="K240" s="22">
        <f t="shared" si="37"/>
        <v>0</v>
      </c>
    </row>
    <row r="241" spans="1:11" x14ac:dyDescent="0.25">
      <c r="A241" s="25" t="str">
        <f>'Extra cheques'!C257</f>
        <v>B13-12</v>
      </c>
      <c r="B241" s="25">
        <f>'Extra cheques'!D257</f>
        <v>0</v>
      </c>
      <c r="C241" s="25">
        <f>'Extra cheques'!E257</f>
        <v>0</v>
      </c>
      <c r="D241" s="25">
        <f>'Extra cheques'!F257</f>
        <v>0</v>
      </c>
      <c r="E241" s="23">
        <f>'Extra cheques'!G257</f>
        <v>0</v>
      </c>
      <c r="F241" s="24" t="e">
        <f t="shared" si="41"/>
        <v>#N/A</v>
      </c>
      <c r="G241" s="24" t="str">
        <f t="shared" si="42"/>
        <v/>
      </c>
      <c r="J241" s="22">
        <f t="shared" si="36"/>
        <v>0</v>
      </c>
      <c r="K241" s="22">
        <f t="shared" si="37"/>
        <v>0</v>
      </c>
    </row>
    <row r="242" spans="1:11" x14ac:dyDescent="0.25">
      <c r="A242" s="25" t="str">
        <f>'Extra cheques'!C258</f>
        <v>B13-13</v>
      </c>
      <c r="B242" s="25">
        <f>'Extra cheques'!D258</f>
        <v>0</v>
      </c>
      <c r="C242" s="25">
        <f>'Extra cheques'!E258</f>
        <v>0</v>
      </c>
      <c r="D242" s="25">
        <f>'Extra cheques'!F258</f>
        <v>0</v>
      </c>
      <c r="E242" s="23">
        <f>'Extra cheques'!G258</f>
        <v>0</v>
      </c>
      <c r="F242" s="24" t="e">
        <f t="shared" si="41"/>
        <v>#N/A</v>
      </c>
      <c r="G242" s="24" t="str">
        <f t="shared" si="42"/>
        <v/>
      </c>
      <c r="J242" s="22">
        <f t="shared" si="36"/>
        <v>0</v>
      </c>
      <c r="K242" s="22">
        <f t="shared" si="37"/>
        <v>0</v>
      </c>
    </row>
    <row r="243" spans="1:11" x14ac:dyDescent="0.25">
      <c r="A243" s="25" t="str">
        <f>'Extra cheques'!C259</f>
        <v>B13-14</v>
      </c>
      <c r="B243" s="25">
        <f>'Extra cheques'!D259</f>
        <v>0</v>
      </c>
      <c r="C243" s="25">
        <f>'Extra cheques'!E259</f>
        <v>0</v>
      </c>
      <c r="D243" s="25">
        <f>'Extra cheques'!F259</f>
        <v>0</v>
      </c>
      <c r="E243" s="23">
        <f>'Extra cheques'!G259</f>
        <v>0</v>
      </c>
      <c r="F243" s="24" t="e">
        <f t="shared" si="41"/>
        <v>#N/A</v>
      </c>
      <c r="G243" s="24" t="str">
        <f t="shared" si="42"/>
        <v/>
      </c>
      <c r="J243" s="22">
        <f t="shared" si="36"/>
        <v>0</v>
      </c>
      <c r="K243" s="22">
        <f t="shared" si="37"/>
        <v>0</v>
      </c>
    </row>
    <row r="244" spans="1:11" x14ac:dyDescent="0.25">
      <c r="A244" s="25" t="str">
        <f>'Extra cheques'!C260</f>
        <v>B13-15</v>
      </c>
      <c r="B244" s="25">
        <f>'Extra cheques'!D260</f>
        <v>0</v>
      </c>
      <c r="C244" s="25">
        <f>'Extra cheques'!E260</f>
        <v>0</v>
      </c>
      <c r="D244" s="25">
        <f>'Extra cheques'!F260</f>
        <v>0</v>
      </c>
      <c r="E244" s="23">
        <f>'Extra cheques'!G260</f>
        <v>0</v>
      </c>
      <c r="F244" s="24" t="e">
        <f t="shared" si="41"/>
        <v>#N/A</v>
      </c>
      <c r="G244" s="24" t="str">
        <f t="shared" si="42"/>
        <v/>
      </c>
      <c r="J244" s="22">
        <f t="shared" si="36"/>
        <v>0</v>
      </c>
      <c r="K244" s="22">
        <f t="shared" si="37"/>
        <v>0</v>
      </c>
    </row>
    <row r="245" spans="1:11" x14ac:dyDescent="0.25">
      <c r="G245" s="24" t="str">
        <f>CONCATENATE($G$8,G230,G231,G232,G233,G234,G235,G236,G237,G238,G239,G240,G241,G242,G243,G244)</f>
        <v>{00:5:-000:USD:220301:0:0:0:0:0:0}</v>
      </c>
    </row>
    <row r="246" spans="1:11" x14ac:dyDescent="0.25">
      <c r="A246" s="21"/>
      <c r="B246" s="22" t="s">
        <v>647</v>
      </c>
    </row>
    <row r="247" spans="1:11" x14ac:dyDescent="0.25">
      <c r="A247" s="99" t="s">
        <v>600</v>
      </c>
      <c r="B247" s="99" t="s">
        <v>557</v>
      </c>
      <c r="C247" s="99" t="s">
        <v>556</v>
      </c>
      <c r="D247" s="99" t="s">
        <v>555</v>
      </c>
      <c r="E247" s="99" t="s">
        <v>552</v>
      </c>
      <c r="F247" s="99" t="s">
        <v>556</v>
      </c>
      <c r="G247" s="99" t="s">
        <v>576</v>
      </c>
    </row>
    <row r="248" spans="1:11" x14ac:dyDescent="0.25">
      <c r="A248" s="108" t="str">
        <f>'Extra cheques'!C268</f>
        <v>B14-01</v>
      </c>
      <c r="B248" s="108">
        <f>'Extra cheques'!D268</f>
        <v>0</v>
      </c>
      <c r="C248" s="108">
        <f>'Extra cheques'!E268</f>
        <v>0</v>
      </c>
      <c r="D248" s="108">
        <f>'Extra cheques'!F268</f>
        <v>0</v>
      </c>
      <c r="E248" s="110">
        <f>'Extra cheques'!G268</f>
        <v>0</v>
      </c>
      <c r="F248" s="24" t="e">
        <f t="shared" ref="F248:F262" si="44">VLOOKUP(C248,bk_code_map,2,FALSE)</f>
        <v>#N/A</v>
      </c>
      <c r="G248" s="24" t="str">
        <f t="shared" ref="G248:G262" si="45">IFERROR(CONCATENATE("{",A248,":",E248,":",D248,":",F248,":",B248,"}"),"")</f>
        <v/>
      </c>
      <c r="J248" s="22">
        <f t="shared" si="36"/>
        <v>0</v>
      </c>
      <c r="K248" s="22">
        <f t="shared" si="37"/>
        <v>0</v>
      </c>
    </row>
    <row r="249" spans="1:11" x14ac:dyDescent="0.25">
      <c r="A249" s="108" t="str">
        <f>'Extra cheques'!C269</f>
        <v>B14-02</v>
      </c>
      <c r="B249" s="108">
        <f>'Extra cheques'!D269</f>
        <v>0</v>
      </c>
      <c r="C249" s="108">
        <f>'Extra cheques'!E269</f>
        <v>0</v>
      </c>
      <c r="D249" s="108">
        <f>'Extra cheques'!F269</f>
        <v>0</v>
      </c>
      <c r="E249" s="110">
        <f>'Extra cheques'!G269</f>
        <v>0</v>
      </c>
      <c r="F249" s="24" t="e">
        <f t="shared" si="44"/>
        <v>#N/A</v>
      </c>
      <c r="G249" s="24" t="str">
        <f t="shared" si="45"/>
        <v/>
      </c>
      <c r="J249" s="22">
        <f t="shared" si="36"/>
        <v>0</v>
      </c>
      <c r="K249" s="22">
        <f t="shared" si="37"/>
        <v>0</v>
      </c>
    </row>
    <row r="250" spans="1:11" x14ac:dyDescent="0.25">
      <c r="A250" s="108" t="str">
        <f>'Extra cheques'!C270</f>
        <v>B14-03</v>
      </c>
      <c r="B250" s="108">
        <f>'Extra cheques'!D270</f>
        <v>0</v>
      </c>
      <c r="C250" s="108">
        <f>'Extra cheques'!E270</f>
        <v>0</v>
      </c>
      <c r="D250" s="108">
        <f>'Extra cheques'!F270</f>
        <v>0</v>
      </c>
      <c r="E250" s="110">
        <f>'Extra cheques'!G270</f>
        <v>0</v>
      </c>
      <c r="F250" s="24" t="e">
        <f t="shared" si="44"/>
        <v>#N/A</v>
      </c>
      <c r="G250" s="24" t="str">
        <f t="shared" si="45"/>
        <v/>
      </c>
      <c r="J250" s="22">
        <f t="shared" si="36"/>
        <v>0</v>
      </c>
      <c r="K250" s="22">
        <f t="shared" si="37"/>
        <v>0</v>
      </c>
    </row>
    <row r="251" spans="1:11" x14ac:dyDescent="0.25">
      <c r="A251" s="108" t="str">
        <f>'Extra cheques'!C271</f>
        <v>B14-04</v>
      </c>
      <c r="B251" s="108">
        <f>'Extra cheques'!D271</f>
        <v>0</v>
      </c>
      <c r="C251" s="108">
        <f>'Extra cheques'!E271</f>
        <v>0</v>
      </c>
      <c r="D251" s="108">
        <f>'Extra cheques'!F271</f>
        <v>0</v>
      </c>
      <c r="E251" s="110">
        <f>'Extra cheques'!G271</f>
        <v>0</v>
      </c>
      <c r="F251" s="24" t="e">
        <f t="shared" si="44"/>
        <v>#N/A</v>
      </c>
      <c r="G251" s="24" t="str">
        <f t="shared" si="45"/>
        <v/>
      </c>
      <c r="J251" s="22">
        <f t="shared" si="36"/>
        <v>0</v>
      </c>
      <c r="K251" s="22">
        <f t="shared" si="37"/>
        <v>0</v>
      </c>
    </row>
    <row r="252" spans="1:11" x14ac:dyDescent="0.25">
      <c r="A252" s="108" t="str">
        <f>'Extra cheques'!C272</f>
        <v>B14-05</v>
      </c>
      <c r="B252" s="108">
        <f>'Extra cheques'!D272</f>
        <v>0</v>
      </c>
      <c r="C252" s="108">
        <f>'Extra cheques'!E272</f>
        <v>0</v>
      </c>
      <c r="D252" s="108">
        <f>'Extra cheques'!F272</f>
        <v>0</v>
      </c>
      <c r="E252" s="110">
        <f>'Extra cheques'!G272</f>
        <v>0</v>
      </c>
      <c r="F252" s="24" t="e">
        <f t="shared" si="44"/>
        <v>#N/A</v>
      </c>
      <c r="G252" s="24" t="str">
        <f t="shared" si="45"/>
        <v/>
      </c>
      <c r="J252" s="22">
        <f t="shared" si="36"/>
        <v>0</v>
      </c>
      <c r="K252" s="22">
        <f t="shared" si="37"/>
        <v>0</v>
      </c>
    </row>
    <row r="253" spans="1:11" x14ac:dyDescent="0.25">
      <c r="A253" s="108" t="str">
        <f>'Extra cheques'!C273</f>
        <v>B14-06</v>
      </c>
      <c r="B253" s="108">
        <f>'Extra cheques'!D273</f>
        <v>0</v>
      </c>
      <c r="C253" s="108">
        <f>'Extra cheques'!E273</f>
        <v>0</v>
      </c>
      <c r="D253" s="108">
        <f>'Extra cheques'!F273</f>
        <v>0</v>
      </c>
      <c r="E253" s="110">
        <f>'Extra cheques'!G273</f>
        <v>0</v>
      </c>
      <c r="F253" s="24" t="e">
        <f t="shared" si="44"/>
        <v>#N/A</v>
      </c>
      <c r="G253" s="24" t="str">
        <f t="shared" si="45"/>
        <v/>
      </c>
      <c r="J253" s="22">
        <f t="shared" si="36"/>
        <v>0</v>
      </c>
      <c r="K253" s="22">
        <f t="shared" si="37"/>
        <v>0</v>
      </c>
    </row>
    <row r="254" spans="1:11" x14ac:dyDescent="0.25">
      <c r="A254" s="108" t="str">
        <f>'Extra cheques'!C274</f>
        <v>B14-07</v>
      </c>
      <c r="B254" s="108">
        <f>'Extra cheques'!D274</f>
        <v>0</v>
      </c>
      <c r="C254" s="108">
        <f>'Extra cheques'!E274</f>
        <v>0</v>
      </c>
      <c r="D254" s="108">
        <f>'Extra cheques'!F274</f>
        <v>0</v>
      </c>
      <c r="E254" s="110">
        <f>'Extra cheques'!G274</f>
        <v>0</v>
      </c>
      <c r="F254" s="24" t="e">
        <f t="shared" si="44"/>
        <v>#N/A</v>
      </c>
      <c r="G254" s="24" t="str">
        <f t="shared" si="45"/>
        <v/>
      </c>
      <c r="J254" s="22">
        <f t="shared" si="36"/>
        <v>0</v>
      </c>
      <c r="K254" s="22">
        <f t="shared" si="37"/>
        <v>0</v>
      </c>
    </row>
    <row r="255" spans="1:11" x14ac:dyDescent="0.25">
      <c r="A255" s="108" t="str">
        <f>'Extra cheques'!C275</f>
        <v>B14-08</v>
      </c>
      <c r="B255" s="108">
        <f>'Extra cheques'!D275</f>
        <v>0</v>
      </c>
      <c r="C255" s="108">
        <f>'Extra cheques'!E275</f>
        <v>0</v>
      </c>
      <c r="D255" s="108">
        <f>'Extra cheques'!F275</f>
        <v>0</v>
      </c>
      <c r="E255" s="110">
        <f>'Extra cheques'!G275</f>
        <v>0</v>
      </c>
      <c r="F255" s="24" t="e">
        <f t="shared" si="44"/>
        <v>#N/A</v>
      </c>
      <c r="G255" s="24" t="str">
        <f t="shared" si="45"/>
        <v/>
      </c>
      <c r="J255" s="22">
        <f t="shared" si="36"/>
        <v>0</v>
      </c>
      <c r="K255" s="22">
        <f t="shared" si="37"/>
        <v>0</v>
      </c>
    </row>
    <row r="256" spans="1:11" x14ac:dyDescent="0.25">
      <c r="A256" s="108" t="str">
        <f>'Extra cheques'!C276</f>
        <v>B14-09</v>
      </c>
      <c r="B256" s="108">
        <f>'Extra cheques'!D276</f>
        <v>0</v>
      </c>
      <c r="C256" s="108">
        <f>'Extra cheques'!E276</f>
        <v>0</v>
      </c>
      <c r="D256" s="108">
        <f>'Extra cheques'!F276</f>
        <v>0</v>
      </c>
      <c r="E256" s="110">
        <f>'Extra cheques'!G276</f>
        <v>0</v>
      </c>
      <c r="F256" s="24" t="e">
        <f t="shared" si="44"/>
        <v>#N/A</v>
      </c>
      <c r="G256" s="24" t="str">
        <f t="shared" si="45"/>
        <v/>
      </c>
      <c r="J256" s="22">
        <f t="shared" si="36"/>
        <v>0</v>
      </c>
      <c r="K256" s="22">
        <f t="shared" si="37"/>
        <v>0</v>
      </c>
    </row>
    <row r="257" spans="1:11" x14ac:dyDescent="0.25">
      <c r="A257" s="108" t="str">
        <f>'Extra cheques'!C277</f>
        <v>B14-10</v>
      </c>
      <c r="B257" s="108">
        <f>'Extra cheques'!D277</f>
        <v>0</v>
      </c>
      <c r="C257" s="108">
        <f>'Extra cheques'!E277</f>
        <v>0</v>
      </c>
      <c r="D257" s="108">
        <f>'Extra cheques'!F277</f>
        <v>0</v>
      </c>
      <c r="E257" s="110">
        <f>'Extra cheques'!G277</f>
        <v>0</v>
      </c>
      <c r="F257" s="24" t="e">
        <f t="shared" si="44"/>
        <v>#N/A</v>
      </c>
      <c r="G257" s="24" t="str">
        <f t="shared" si="45"/>
        <v/>
      </c>
      <c r="J257" s="22">
        <f t="shared" si="36"/>
        <v>0</v>
      </c>
      <c r="K257" s="22">
        <f t="shared" si="37"/>
        <v>0</v>
      </c>
    </row>
    <row r="258" spans="1:11" x14ac:dyDescent="0.25">
      <c r="A258" s="108" t="str">
        <f>'Extra cheques'!C278</f>
        <v>B14-11</v>
      </c>
      <c r="B258" s="108">
        <f>'Extra cheques'!D278</f>
        <v>0</v>
      </c>
      <c r="C258" s="108">
        <f>'Extra cheques'!E278</f>
        <v>0</v>
      </c>
      <c r="D258" s="108">
        <f>'Extra cheques'!F278</f>
        <v>0</v>
      </c>
      <c r="E258" s="110">
        <f>'Extra cheques'!G278</f>
        <v>0</v>
      </c>
      <c r="F258" s="24" t="e">
        <f t="shared" si="44"/>
        <v>#N/A</v>
      </c>
      <c r="G258" s="24" t="str">
        <f t="shared" si="45"/>
        <v/>
      </c>
      <c r="J258" s="22">
        <f t="shared" si="36"/>
        <v>0</v>
      </c>
      <c r="K258" s="22">
        <f t="shared" si="37"/>
        <v>0</v>
      </c>
    </row>
    <row r="259" spans="1:11" x14ac:dyDescent="0.25">
      <c r="A259" s="108" t="str">
        <f>'Extra cheques'!C279</f>
        <v>B14-12</v>
      </c>
      <c r="B259" s="108">
        <f>'Extra cheques'!D279</f>
        <v>0</v>
      </c>
      <c r="C259" s="108">
        <f>'Extra cheques'!E279</f>
        <v>0</v>
      </c>
      <c r="D259" s="108">
        <f>'Extra cheques'!F279</f>
        <v>0</v>
      </c>
      <c r="E259" s="110">
        <f>'Extra cheques'!G279</f>
        <v>0</v>
      </c>
      <c r="F259" s="24" t="e">
        <f t="shared" si="44"/>
        <v>#N/A</v>
      </c>
      <c r="G259" s="24" t="str">
        <f t="shared" si="45"/>
        <v/>
      </c>
      <c r="J259" s="22">
        <f t="shared" si="36"/>
        <v>0</v>
      </c>
      <c r="K259" s="22">
        <f t="shared" si="37"/>
        <v>0</v>
      </c>
    </row>
    <row r="260" spans="1:11" x14ac:dyDescent="0.25">
      <c r="A260" s="108" t="str">
        <f>'Extra cheques'!C280</f>
        <v>B14-13</v>
      </c>
      <c r="B260" s="108">
        <f>'Extra cheques'!D280</f>
        <v>0</v>
      </c>
      <c r="C260" s="108">
        <f>'Extra cheques'!E280</f>
        <v>0</v>
      </c>
      <c r="D260" s="108">
        <f>'Extra cheques'!F280</f>
        <v>0</v>
      </c>
      <c r="E260" s="110">
        <f>'Extra cheques'!G280</f>
        <v>0</v>
      </c>
      <c r="F260" s="24" t="e">
        <f t="shared" si="44"/>
        <v>#N/A</v>
      </c>
      <c r="G260" s="24" t="str">
        <f t="shared" si="45"/>
        <v/>
      </c>
      <c r="J260" s="22">
        <f t="shared" si="36"/>
        <v>0</v>
      </c>
      <c r="K260" s="22">
        <f t="shared" si="37"/>
        <v>0</v>
      </c>
    </row>
    <row r="261" spans="1:11" x14ac:dyDescent="0.25">
      <c r="A261" s="108" t="str">
        <f>'Extra cheques'!C281</f>
        <v>B14-14</v>
      </c>
      <c r="B261" s="108">
        <f>'Extra cheques'!D281</f>
        <v>0</v>
      </c>
      <c r="C261" s="108">
        <f>'Extra cheques'!E281</f>
        <v>0</v>
      </c>
      <c r="D261" s="108">
        <f>'Extra cheques'!F281</f>
        <v>0</v>
      </c>
      <c r="E261" s="110">
        <f>'Extra cheques'!G281</f>
        <v>0</v>
      </c>
      <c r="F261" s="24" t="e">
        <f t="shared" si="44"/>
        <v>#N/A</v>
      </c>
      <c r="G261" s="24" t="str">
        <f t="shared" si="45"/>
        <v/>
      </c>
      <c r="J261" s="22">
        <f t="shared" si="36"/>
        <v>0</v>
      </c>
      <c r="K261" s="22">
        <f t="shared" si="37"/>
        <v>0</v>
      </c>
    </row>
    <row r="262" spans="1:11" x14ac:dyDescent="0.25">
      <c r="A262" s="108" t="str">
        <f>'Extra cheques'!C282</f>
        <v>B14-15</v>
      </c>
      <c r="B262" s="108">
        <f>'Extra cheques'!D282</f>
        <v>0</v>
      </c>
      <c r="C262" s="108">
        <f>'Extra cheques'!E282</f>
        <v>0</v>
      </c>
      <c r="D262" s="108">
        <f>'Extra cheques'!F282</f>
        <v>0</v>
      </c>
      <c r="E262" s="110">
        <f>'Extra cheques'!G282</f>
        <v>0</v>
      </c>
      <c r="F262" s="24" t="e">
        <f t="shared" si="44"/>
        <v>#N/A</v>
      </c>
      <c r="G262" s="24" t="str">
        <f t="shared" si="45"/>
        <v/>
      </c>
      <c r="J262" s="22">
        <f t="shared" si="36"/>
        <v>0</v>
      </c>
      <c r="K262" s="22">
        <f t="shared" si="37"/>
        <v>0</v>
      </c>
    </row>
    <row r="263" spans="1:11" x14ac:dyDescent="0.25">
      <c r="G263" s="24" t="str">
        <f>CONCATENATE($G$8,G248,G249,G250,G251,G252,G253,G254,G255,G256,G257,G258,G259,G260,G261,G262)</f>
        <v>{00:5:-000:USD:220301:0:0:0:0:0:0}</v>
      </c>
    </row>
    <row r="265" spans="1:11" x14ac:dyDescent="0.25">
      <c r="A265" s="21"/>
      <c r="B265" s="22" t="s">
        <v>868</v>
      </c>
    </row>
    <row r="266" spans="1:11" x14ac:dyDescent="0.25">
      <c r="A266" s="99" t="s">
        <v>600</v>
      </c>
      <c r="B266" s="99" t="s">
        <v>557</v>
      </c>
      <c r="C266" s="99" t="s">
        <v>556</v>
      </c>
      <c r="D266" s="99" t="s">
        <v>555</v>
      </c>
      <c r="E266" s="99" t="s">
        <v>552</v>
      </c>
      <c r="F266" s="99" t="s">
        <v>556</v>
      </c>
      <c r="G266" s="99" t="s">
        <v>576</v>
      </c>
    </row>
    <row r="267" spans="1:11" x14ac:dyDescent="0.25">
      <c r="A267" s="108" t="str">
        <f>'Extra cheques'!C291</f>
        <v>B15-01</v>
      </c>
      <c r="B267" s="108">
        <f>'Extra cheques'!D291</f>
        <v>0</v>
      </c>
      <c r="C267" s="108">
        <f>'Extra cheques'!E291</f>
        <v>0</v>
      </c>
      <c r="D267" s="108">
        <f>'Extra cheques'!F291</f>
        <v>0</v>
      </c>
      <c r="E267" s="108">
        <f>'Extra cheques'!G291</f>
        <v>0</v>
      </c>
      <c r="F267" s="24" t="e">
        <f t="shared" ref="F267" si="46">VLOOKUP(C267,bk_code_map,2,FALSE)</f>
        <v>#N/A</v>
      </c>
      <c r="G267" s="24" t="str">
        <f t="shared" ref="G267" si="47">IFERROR(CONCATENATE("{",A267,":",E267,":",D267,":",F267,":",B267,"}"),"")</f>
        <v/>
      </c>
      <c r="J267" s="22">
        <f t="shared" ref="J267" si="48">IF(C267="MMA",E267,0)</f>
        <v>0</v>
      </c>
      <c r="K267" s="22">
        <f t="shared" ref="K267" si="49">IF(C267="MMA",0,E267)</f>
        <v>0</v>
      </c>
    </row>
    <row r="268" spans="1:11" x14ac:dyDescent="0.25">
      <c r="A268" s="108" t="str">
        <f>'Extra cheques'!C292</f>
        <v>B15-02</v>
      </c>
      <c r="B268" s="108">
        <f>'Extra cheques'!D292</f>
        <v>0</v>
      </c>
      <c r="C268" s="108">
        <f>'Extra cheques'!E292</f>
        <v>0</v>
      </c>
      <c r="D268" s="108">
        <f>'Extra cheques'!F292</f>
        <v>0</v>
      </c>
      <c r="E268" s="108">
        <f>'Extra cheques'!G292</f>
        <v>0</v>
      </c>
      <c r="F268" s="24" t="e">
        <f t="shared" ref="F268:F281" si="50">VLOOKUP(C268,bk_code_map,2,FALSE)</f>
        <v>#N/A</v>
      </c>
      <c r="G268" s="24" t="str">
        <f t="shared" ref="G268:G281" si="51">IFERROR(CONCATENATE("{",A268,":",E268,":",D268,":",F268,":",B268,"}"),"")</f>
        <v/>
      </c>
      <c r="J268" s="22">
        <f t="shared" ref="J268:J331" si="52">IF(C268="MMA",E268,0)</f>
        <v>0</v>
      </c>
      <c r="K268" s="22">
        <f t="shared" ref="K268:K331" si="53">IF(C268="MMA",0,E268)</f>
        <v>0</v>
      </c>
    </row>
    <row r="269" spans="1:11" x14ac:dyDescent="0.25">
      <c r="A269" s="108" t="str">
        <f>'Extra cheques'!C293</f>
        <v>B15-03</v>
      </c>
      <c r="B269" s="108">
        <f>'Extra cheques'!D293</f>
        <v>0</v>
      </c>
      <c r="C269" s="108">
        <f>'Extra cheques'!E293</f>
        <v>0</v>
      </c>
      <c r="D269" s="108">
        <f>'Extra cheques'!F293</f>
        <v>0</v>
      </c>
      <c r="E269" s="108">
        <f>'Extra cheques'!G293</f>
        <v>0</v>
      </c>
      <c r="F269" s="24" t="e">
        <f t="shared" si="50"/>
        <v>#N/A</v>
      </c>
      <c r="G269" s="24" t="str">
        <f t="shared" si="51"/>
        <v/>
      </c>
      <c r="J269" s="22">
        <f t="shared" si="52"/>
        <v>0</v>
      </c>
      <c r="K269" s="22">
        <f t="shared" si="53"/>
        <v>0</v>
      </c>
    </row>
    <row r="270" spans="1:11" x14ac:dyDescent="0.25">
      <c r="A270" s="108" t="str">
        <f>'Extra cheques'!C294</f>
        <v>B15-04</v>
      </c>
      <c r="B270" s="108">
        <f>'Extra cheques'!D294</f>
        <v>0</v>
      </c>
      <c r="C270" s="108">
        <f>'Extra cheques'!E294</f>
        <v>0</v>
      </c>
      <c r="D270" s="108">
        <f>'Extra cheques'!F294</f>
        <v>0</v>
      </c>
      <c r="E270" s="108">
        <f>'Extra cheques'!G294</f>
        <v>0</v>
      </c>
      <c r="F270" s="24" t="e">
        <f t="shared" si="50"/>
        <v>#N/A</v>
      </c>
      <c r="G270" s="24" t="str">
        <f t="shared" si="51"/>
        <v/>
      </c>
      <c r="J270" s="22">
        <f t="shared" si="52"/>
        <v>0</v>
      </c>
      <c r="K270" s="22">
        <f t="shared" si="53"/>
        <v>0</v>
      </c>
    </row>
    <row r="271" spans="1:11" x14ac:dyDescent="0.25">
      <c r="A271" s="108" t="str">
        <f>'Extra cheques'!C295</f>
        <v>B15-05</v>
      </c>
      <c r="B271" s="108">
        <f>'Extra cheques'!D295</f>
        <v>0</v>
      </c>
      <c r="C271" s="108">
        <f>'Extra cheques'!E295</f>
        <v>0</v>
      </c>
      <c r="D271" s="108">
        <f>'Extra cheques'!F295</f>
        <v>0</v>
      </c>
      <c r="E271" s="108">
        <f>'Extra cheques'!G295</f>
        <v>0</v>
      </c>
      <c r="F271" s="24" t="e">
        <f t="shared" si="50"/>
        <v>#N/A</v>
      </c>
      <c r="G271" s="24" t="str">
        <f t="shared" si="51"/>
        <v/>
      </c>
      <c r="J271" s="22">
        <f t="shared" si="52"/>
        <v>0</v>
      </c>
      <c r="K271" s="22">
        <f t="shared" si="53"/>
        <v>0</v>
      </c>
    </row>
    <row r="272" spans="1:11" x14ac:dyDescent="0.25">
      <c r="A272" s="108" t="str">
        <f>'Extra cheques'!C296</f>
        <v>B15-06</v>
      </c>
      <c r="B272" s="108">
        <f>'Extra cheques'!D296</f>
        <v>0</v>
      </c>
      <c r="C272" s="108">
        <f>'Extra cheques'!E296</f>
        <v>0</v>
      </c>
      <c r="D272" s="108">
        <f>'Extra cheques'!F296</f>
        <v>0</v>
      </c>
      <c r="E272" s="108">
        <f>'Extra cheques'!G296</f>
        <v>0</v>
      </c>
      <c r="F272" s="24" t="e">
        <f t="shared" si="50"/>
        <v>#N/A</v>
      </c>
      <c r="G272" s="24" t="str">
        <f t="shared" si="51"/>
        <v/>
      </c>
      <c r="J272" s="22">
        <f t="shared" si="52"/>
        <v>0</v>
      </c>
      <c r="K272" s="22">
        <f t="shared" si="53"/>
        <v>0</v>
      </c>
    </row>
    <row r="273" spans="1:11" x14ac:dyDescent="0.25">
      <c r="A273" s="108" t="str">
        <f>'Extra cheques'!C297</f>
        <v>B15-07</v>
      </c>
      <c r="B273" s="108">
        <f>'Extra cheques'!D297</f>
        <v>0</v>
      </c>
      <c r="C273" s="108">
        <f>'Extra cheques'!E297</f>
        <v>0</v>
      </c>
      <c r="D273" s="108">
        <f>'Extra cheques'!F297</f>
        <v>0</v>
      </c>
      <c r="E273" s="108">
        <f>'Extra cheques'!G297</f>
        <v>0</v>
      </c>
      <c r="F273" s="24" t="e">
        <f t="shared" si="50"/>
        <v>#N/A</v>
      </c>
      <c r="G273" s="24" t="str">
        <f t="shared" si="51"/>
        <v/>
      </c>
      <c r="J273" s="22">
        <f t="shared" si="52"/>
        <v>0</v>
      </c>
      <c r="K273" s="22">
        <f t="shared" si="53"/>
        <v>0</v>
      </c>
    </row>
    <row r="274" spans="1:11" x14ac:dyDescent="0.25">
      <c r="A274" s="108" t="str">
        <f>'Extra cheques'!C298</f>
        <v>B15-08</v>
      </c>
      <c r="B274" s="108">
        <f>'Extra cheques'!D298</f>
        <v>0</v>
      </c>
      <c r="C274" s="108">
        <f>'Extra cheques'!E298</f>
        <v>0</v>
      </c>
      <c r="D274" s="108">
        <f>'Extra cheques'!F298</f>
        <v>0</v>
      </c>
      <c r="E274" s="108">
        <f>'Extra cheques'!G298</f>
        <v>0</v>
      </c>
      <c r="F274" s="24" t="e">
        <f t="shared" si="50"/>
        <v>#N/A</v>
      </c>
      <c r="G274" s="24" t="str">
        <f t="shared" si="51"/>
        <v/>
      </c>
      <c r="J274" s="22">
        <f t="shared" si="52"/>
        <v>0</v>
      </c>
      <c r="K274" s="22">
        <f t="shared" si="53"/>
        <v>0</v>
      </c>
    </row>
    <row r="275" spans="1:11" x14ac:dyDescent="0.25">
      <c r="A275" s="108" t="str">
        <f>'Extra cheques'!C299</f>
        <v>B15-09</v>
      </c>
      <c r="B275" s="108">
        <f>'Extra cheques'!D299</f>
        <v>0</v>
      </c>
      <c r="C275" s="108">
        <f>'Extra cheques'!E299</f>
        <v>0</v>
      </c>
      <c r="D275" s="108">
        <f>'Extra cheques'!F299</f>
        <v>0</v>
      </c>
      <c r="E275" s="108">
        <f>'Extra cheques'!G299</f>
        <v>0</v>
      </c>
      <c r="F275" s="24" t="e">
        <f t="shared" si="50"/>
        <v>#N/A</v>
      </c>
      <c r="G275" s="24" t="str">
        <f t="shared" si="51"/>
        <v/>
      </c>
      <c r="J275" s="22">
        <f t="shared" si="52"/>
        <v>0</v>
      </c>
      <c r="K275" s="22">
        <f t="shared" si="53"/>
        <v>0</v>
      </c>
    </row>
    <row r="276" spans="1:11" x14ac:dyDescent="0.25">
      <c r="A276" s="108" t="str">
        <f>'Extra cheques'!C300</f>
        <v>B15-10</v>
      </c>
      <c r="B276" s="108">
        <f>'Extra cheques'!D300</f>
        <v>0</v>
      </c>
      <c r="C276" s="108">
        <f>'Extra cheques'!E300</f>
        <v>0</v>
      </c>
      <c r="D276" s="108">
        <f>'Extra cheques'!F300</f>
        <v>0</v>
      </c>
      <c r="E276" s="108">
        <f>'Extra cheques'!G300</f>
        <v>0</v>
      </c>
      <c r="F276" s="24" t="e">
        <f t="shared" si="50"/>
        <v>#N/A</v>
      </c>
      <c r="G276" s="24" t="str">
        <f t="shared" si="51"/>
        <v/>
      </c>
      <c r="J276" s="22">
        <f t="shared" si="52"/>
        <v>0</v>
      </c>
      <c r="K276" s="22">
        <f t="shared" si="53"/>
        <v>0</v>
      </c>
    </row>
    <row r="277" spans="1:11" x14ac:dyDescent="0.25">
      <c r="A277" s="108" t="str">
        <f>'Extra cheques'!C301</f>
        <v>B15-11</v>
      </c>
      <c r="B277" s="108">
        <f>'Extra cheques'!D301</f>
        <v>0</v>
      </c>
      <c r="C277" s="108">
        <f>'Extra cheques'!E301</f>
        <v>0</v>
      </c>
      <c r="D277" s="108">
        <f>'Extra cheques'!F301</f>
        <v>0</v>
      </c>
      <c r="E277" s="108">
        <f>'Extra cheques'!G301</f>
        <v>0</v>
      </c>
      <c r="F277" s="24" t="e">
        <f t="shared" si="50"/>
        <v>#N/A</v>
      </c>
      <c r="G277" s="24" t="str">
        <f t="shared" si="51"/>
        <v/>
      </c>
      <c r="J277" s="22">
        <f t="shared" si="52"/>
        <v>0</v>
      </c>
      <c r="K277" s="22">
        <f t="shared" si="53"/>
        <v>0</v>
      </c>
    </row>
    <row r="278" spans="1:11" x14ac:dyDescent="0.25">
      <c r="A278" s="108" t="str">
        <f>'Extra cheques'!C302</f>
        <v>B15-12</v>
      </c>
      <c r="B278" s="108">
        <f>'Extra cheques'!D302</f>
        <v>0</v>
      </c>
      <c r="C278" s="108">
        <f>'Extra cheques'!E302</f>
        <v>0</v>
      </c>
      <c r="D278" s="108">
        <f>'Extra cheques'!F302</f>
        <v>0</v>
      </c>
      <c r="E278" s="108">
        <f>'Extra cheques'!G302</f>
        <v>0</v>
      </c>
      <c r="F278" s="24" t="e">
        <f t="shared" si="50"/>
        <v>#N/A</v>
      </c>
      <c r="G278" s="24" t="str">
        <f t="shared" si="51"/>
        <v/>
      </c>
      <c r="J278" s="22">
        <f t="shared" si="52"/>
        <v>0</v>
      </c>
      <c r="K278" s="22">
        <f t="shared" si="53"/>
        <v>0</v>
      </c>
    </row>
    <row r="279" spans="1:11" x14ac:dyDescent="0.25">
      <c r="A279" s="108" t="str">
        <f>'Extra cheques'!C303</f>
        <v>B15-13</v>
      </c>
      <c r="B279" s="108">
        <f>'Extra cheques'!D303</f>
        <v>0</v>
      </c>
      <c r="C279" s="108">
        <f>'Extra cheques'!E303</f>
        <v>0</v>
      </c>
      <c r="D279" s="108">
        <f>'Extra cheques'!F303</f>
        <v>0</v>
      </c>
      <c r="E279" s="108">
        <f>'Extra cheques'!G303</f>
        <v>0</v>
      </c>
      <c r="F279" s="24" t="e">
        <f t="shared" si="50"/>
        <v>#N/A</v>
      </c>
      <c r="G279" s="24" t="str">
        <f t="shared" si="51"/>
        <v/>
      </c>
      <c r="J279" s="22">
        <f t="shared" si="52"/>
        <v>0</v>
      </c>
      <c r="K279" s="22">
        <f t="shared" si="53"/>
        <v>0</v>
      </c>
    </row>
    <row r="280" spans="1:11" x14ac:dyDescent="0.25">
      <c r="A280" s="108" t="str">
        <f>'Extra cheques'!C304</f>
        <v>B15-14</v>
      </c>
      <c r="B280" s="108">
        <f>'Extra cheques'!D304</f>
        <v>0</v>
      </c>
      <c r="C280" s="108">
        <f>'Extra cheques'!E304</f>
        <v>0</v>
      </c>
      <c r="D280" s="108">
        <f>'Extra cheques'!F304</f>
        <v>0</v>
      </c>
      <c r="E280" s="108">
        <f>'Extra cheques'!G304</f>
        <v>0</v>
      </c>
      <c r="F280" s="24" t="e">
        <f t="shared" si="50"/>
        <v>#N/A</v>
      </c>
      <c r="G280" s="24" t="str">
        <f t="shared" si="51"/>
        <v/>
      </c>
      <c r="J280" s="22">
        <f t="shared" si="52"/>
        <v>0</v>
      </c>
      <c r="K280" s="22">
        <f t="shared" si="53"/>
        <v>0</v>
      </c>
    </row>
    <row r="281" spans="1:11" x14ac:dyDescent="0.25">
      <c r="A281" s="108" t="str">
        <f>'Extra cheques'!C305</f>
        <v>B15-15</v>
      </c>
      <c r="B281" s="108">
        <f>'Extra cheques'!D305</f>
        <v>0</v>
      </c>
      <c r="C281" s="108">
        <f>'Extra cheques'!E305</f>
        <v>0</v>
      </c>
      <c r="D281" s="108">
        <f>'Extra cheques'!F305</f>
        <v>0</v>
      </c>
      <c r="E281" s="108">
        <f>'Extra cheques'!G305</f>
        <v>0</v>
      </c>
      <c r="F281" s="24" t="e">
        <f t="shared" si="50"/>
        <v>#N/A</v>
      </c>
      <c r="G281" s="24" t="str">
        <f t="shared" si="51"/>
        <v/>
      </c>
      <c r="J281" s="22">
        <f t="shared" si="52"/>
        <v>0</v>
      </c>
      <c r="K281" s="22">
        <f t="shared" si="53"/>
        <v>0</v>
      </c>
    </row>
    <row r="282" spans="1:11" x14ac:dyDescent="0.25">
      <c r="G282" s="24" t="str">
        <f>CONCATENATE($G$8,G267,G268,G269,G270,G271,G272,G273,G274,G275,G276,G277,G278,G279,G280,G281)</f>
        <v>{00:5:-000:USD:220301:0:0:0:0:0:0}</v>
      </c>
    </row>
    <row r="284" spans="1:11" x14ac:dyDescent="0.25">
      <c r="A284" s="21"/>
      <c r="B284" s="22" t="s">
        <v>868</v>
      </c>
    </row>
    <row r="285" spans="1:11" x14ac:dyDescent="0.25">
      <c r="A285" s="99" t="s">
        <v>600</v>
      </c>
      <c r="B285" s="99" t="s">
        <v>557</v>
      </c>
      <c r="C285" s="99" t="s">
        <v>556</v>
      </c>
      <c r="D285" s="99" t="s">
        <v>555</v>
      </c>
      <c r="E285" s="99" t="s">
        <v>552</v>
      </c>
      <c r="F285" s="99" t="s">
        <v>556</v>
      </c>
      <c r="G285" s="99" t="s">
        <v>576</v>
      </c>
    </row>
    <row r="286" spans="1:11" x14ac:dyDescent="0.25">
      <c r="A286" s="108" t="str">
        <f>'Extra cheques'!C313</f>
        <v>B15-16</v>
      </c>
      <c r="B286" s="108">
        <f>'Extra cheques'!D313</f>
        <v>0</v>
      </c>
      <c r="C286" s="108">
        <f>'Extra cheques'!E313</f>
        <v>0</v>
      </c>
      <c r="D286" s="108">
        <f>'Extra cheques'!F313</f>
        <v>0</v>
      </c>
      <c r="E286" s="108">
        <f>'Extra cheques'!G313</f>
        <v>0</v>
      </c>
      <c r="F286" s="24" t="e">
        <f t="shared" ref="F286:F300" si="54">VLOOKUP(C286,bk_code_map,2,FALSE)</f>
        <v>#N/A</v>
      </c>
      <c r="G286" s="24" t="str">
        <f t="shared" ref="G286:G300" si="55">IFERROR(CONCATENATE("{",A286,":",E286,":",D286,":",F286,":",B286,"}"),"")</f>
        <v/>
      </c>
      <c r="J286" s="22">
        <f t="shared" si="52"/>
        <v>0</v>
      </c>
      <c r="K286" s="22">
        <f t="shared" si="53"/>
        <v>0</v>
      </c>
    </row>
    <row r="287" spans="1:11" x14ac:dyDescent="0.25">
      <c r="A287" s="108" t="str">
        <f>'Extra cheques'!C314</f>
        <v>B15-17</v>
      </c>
      <c r="B287" s="108">
        <f>'Extra cheques'!D314</f>
        <v>0</v>
      </c>
      <c r="C287" s="108">
        <f>'Extra cheques'!E314</f>
        <v>0</v>
      </c>
      <c r="D287" s="108">
        <f>'Extra cheques'!F314</f>
        <v>0</v>
      </c>
      <c r="E287" s="108">
        <f>'Extra cheques'!G314</f>
        <v>0</v>
      </c>
      <c r="F287" s="24" t="e">
        <f t="shared" si="54"/>
        <v>#N/A</v>
      </c>
      <c r="G287" s="24" t="str">
        <f t="shared" si="55"/>
        <v/>
      </c>
      <c r="J287" s="22">
        <f t="shared" si="52"/>
        <v>0</v>
      </c>
      <c r="K287" s="22">
        <f t="shared" si="53"/>
        <v>0</v>
      </c>
    </row>
    <row r="288" spans="1:11" x14ac:dyDescent="0.25">
      <c r="A288" s="108" t="str">
        <f>'Extra cheques'!C315</f>
        <v>B15-18</v>
      </c>
      <c r="B288" s="108">
        <f>'Extra cheques'!D315</f>
        <v>0</v>
      </c>
      <c r="C288" s="108">
        <f>'Extra cheques'!E315</f>
        <v>0</v>
      </c>
      <c r="D288" s="108">
        <f>'Extra cheques'!F315</f>
        <v>0</v>
      </c>
      <c r="E288" s="108">
        <f>'Extra cheques'!G315</f>
        <v>0</v>
      </c>
      <c r="F288" s="24" t="e">
        <f t="shared" si="54"/>
        <v>#N/A</v>
      </c>
      <c r="G288" s="24" t="str">
        <f t="shared" si="55"/>
        <v/>
      </c>
      <c r="J288" s="22">
        <f t="shared" si="52"/>
        <v>0</v>
      </c>
      <c r="K288" s="22">
        <f t="shared" si="53"/>
        <v>0</v>
      </c>
    </row>
    <row r="289" spans="1:11" x14ac:dyDescent="0.25">
      <c r="A289" s="108" t="str">
        <f>'Extra cheques'!C316</f>
        <v>B15-19</v>
      </c>
      <c r="B289" s="108">
        <f>'Extra cheques'!D316</f>
        <v>0</v>
      </c>
      <c r="C289" s="108">
        <f>'Extra cheques'!E316</f>
        <v>0</v>
      </c>
      <c r="D289" s="108">
        <f>'Extra cheques'!F316</f>
        <v>0</v>
      </c>
      <c r="E289" s="108">
        <f>'Extra cheques'!G316</f>
        <v>0</v>
      </c>
      <c r="F289" s="24" t="e">
        <f t="shared" si="54"/>
        <v>#N/A</v>
      </c>
      <c r="G289" s="24" t="str">
        <f t="shared" si="55"/>
        <v/>
      </c>
      <c r="J289" s="22">
        <f t="shared" si="52"/>
        <v>0</v>
      </c>
      <c r="K289" s="22">
        <f t="shared" si="53"/>
        <v>0</v>
      </c>
    </row>
    <row r="290" spans="1:11" x14ac:dyDescent="0.25">
      <c r="A290" s="108" t="str">
        <f>'Extra cheques'!C317</f>
        <v>B15-20</v>
      </c>
      <c r="B290" s="108">
        <f>'Extra cheques'!D317</f>
        <v>0</v>
      </c>
      <c r="C290" s="108">
        <f>'Extra cheques'!E317</f>
        <v>0</v>
      </c>
      <c r="D290" s="108">
        <f>'Extra cheques'!F317</f>
        <v>0</v>
      </c>
      <c r="E290" s="108">
        <f>'Extra cheques'!G317</f>
        <v>0</v>
      </c>
      <c r="F290" s="24" t="e">
        <f t="shared" si="54"/>
        <v>#N/A</v>
      </c>
      <c r="G290" s="24" t="str">
        <f t="shared" si="55"/>
        <v/>
      </c>
      <c r="J290" s="22">
        <f t="shared" si="52"/>
        <v>0</v>
      </c>
      <c r="K290" s="22">
        <f t="shared" si="53"/>
        <v>0</v>
      </c>
    </row>
    <row r="291" spans="1:11" x14ac:dyDescent="0.25">
      <c r="A291" s="108" t="str">
        <f>'Extra cheques'!C318</f>
        <v>B15-21</v>
      </c>
      <c r="B291" s="108">
        <f>'Extra cheques'!D318</f>
        <v>0</v>
      </c>
      <c r="C291" s="108">
        <f>'Extra cheques'!E318</f>
        <v>0</v>
      </c>
      <c r="D291" s="108">
        <f>'Extra cheques'!F318</f>
        <v>0</v>
      </c>
      <c r="E291" s="108">
        <f>'Extra cheques'!G318</f>
        <v>0</v>
      </c>
      <c r="F291" s="24" t="e">
        <f t="shared" si="54"/>
        <v>#N/A</v>
      </c>
      <c r="G291" s="24" t="str">
        <f t="shared" si="55"/>
        <v/>
      </c>
      <c r="J291" s="22">
        <f t="shared" si="52"/>
        <v>0</v>
      </c>
      <c r="K291" s="22">
        <f t="shared" si="53"/>
        <v>0</v>
      </c>
    </row>
    <row r="292" spans="1:11" x14ac:dyDescent="0.25">
      <c r="A292" s="108" t="str">
        <f>'Extra cheques'!C319</f>
        <v>B15-22</v>
      </c>
      <c r="B292" s="108">
        <f>'Extra cheques'!D319</f>
        <v>0</v>
      </c>
      <c r="C292" s="108">
        <f>'Extra cheques'!E319</f>
        <v>0</v>
      </c>
      <c r="D292" s="108">
        <f>'Extra cheques'!F319</f>
        <v>0</v>
      </c>
      <c r="E292" s="108">
        <f>'Extra cheques'!G319</f>
        <v>0</v>
      </c>
      <c r="F292" s="24" t="e">
        <f t="shared" si="54"/>
        <v>#N/A</v>
      </c>
      <c r="G292" s="24" t="str">
        <f t="shared" si="55"/>
        <v/>
      </c>
      <c r="J292" s="22">
        <f t="shared" si="52"/>
        <v>0</v>
      </c>
      <c r="K292" s="22">
        <f t="shared" si="53"/>
        <v>0</v>
      </c>
    </row>
    <row r="293" spans="1:11" x14ac:dyDescent="0.25">
      <c r="A293" s="108" t="str">
        <f>'Extra cheques'!C320</f>
        <v>B15-23</v>
      </c>
      <c r="B293" s="108">
        <f>'Extra cheques'!D320</f>
        <v>0</v>
      </c>
      <c r="C293" s="108">
        <f>'Extra cheques'!E320</f>
        <v>0</v>
      </c>
      <c r="D293" s="108">
        <f>'Extra cheques'!F320</f>
        <v>0</v>
      </c>
      <c r="E293" s="108">
        <f>'Extra cheques'!G320</f>
        <v>0</v>
      </c>
      <c r="F293" s="24" t="e">
        <f t="shared" si="54"/>
        <v>#N/A</v>
      </c>
      <c r="G293" s="24" t="str">
        <f t="shared" si="55"/>
        <v/>
      </c>
      <c r="J293" s="22">
        <f t="shared" si="52"/>
        <v>0</v>
      </c>
      <c r="K293" s="22">
        <f t="shared" si="53"/>
        <v>0</v>
      </c>
    </row>
    <row r="294" spans="1:11" x14ac:dyDescent="0.25">
      <c r="A294" s="108" t="str">
        <f>'Extra cheques'!C321</f>
        <v>B15-24</v>
      </c>
      <c r="B294" s="108">
        <f>'Extra cheques'!D321</f>
        <v>0</v>
      </c>
      <c r="C294" s="108">
        <f>'Extra cheques'!E321</f>
        <v>0</v>
      </c>
      <c r="D294" s="108">
        <f>'Extra cheques'!F321</f>
        <v>0</v>
      </c>
      <c r="E294" s="108">
        <f>'Extra cheques'!G321</f>
        <v>0</v>
      </c>
      <c r="F294" s="24" t="e">
        <f t="shared" si="54"/>
        <v>#N/A</v>
      </c>
      <c r="G294" s="24" t="str">
        <f t="shared" si="55"/>
        <v/>
      </c>
      <c r="J294" s="22">
        <f t="shared" si="52"/>
        <v>0</v>
      </c>
      <c r="K294" s="22">
        <f t="shared" si="53"/>
        <v>0</v>
      </c>
    </row>
    <row r="295" spans="1:11" x14ac:dyDescent="0.25">
      <c r="A295" s="108" t="str">
        <f>'Extra cheques'!C322</f>
        <v>B15-25</v>
      </c>
      <c r="B295" s="108">
        <f>'Extra cheques'!D322</f>
        <v>0</v>
      </c>
      <c r="C295" s="108">
        <f>'Extra cheques'!E322</f>
        <v>0</v>
      </c>
      <c r="D295" s="108">
        <f>'Extra cheques'!F322</f>
        <v>0</v>
      </c>
      <c r="E295" s="108">
        <f>'Extra cheques'!G322</f>
        <v>0</v>
      </c>
      <c r="F295" s="24" t="e">
        <f t="shared" si="54"/>
        <v>#N/A</v>
      </c>
      <c r="G295" s="24" t="str">
        <f t="shared" si="55"/>
        <v/>
      </c>
      <c r="J295" s="22">
        <f t="shared" si="52"/>
        <v>0</v>
      </c>
      <c r="K295" s="22">
        <f t="shared" si="53"/>
        <v>0</v>
      </c>
    </row>
    <row r="296" spans="1:11" x14ac:dyDescent="0.25">
      <c r="A296" s="108" t="str">
        <f>'Extra cheques'!C323</f>
        <v>B15-26</v>
      </c>
      <c r="B296" s="108">
        <f>'Extra cheques'!D323</f>
        <v>0</v>
      </c>
      <c r="C296" s="108">
        <f>'Extra cheques'!E323</f>
        <v>0</v>
      </c>
      <c r="D296" s="108">
        <f>'Extra cheques'!F323</f>
        <v>0</v>
      </c>
      <c r="E296" s="108">
        <f>'Extra cheques'!G323</f>
        <v>0</v>
      </c>
      <c r="F296" s="24" t="e">
        <f t="shared" si="54"/>
        <v>#N/A</v>
      </c>
      <c r="G296" s="24" t="str">
        <f t="shared" si="55"/>
        <v/>
      </c>
      <c r="J296" s="22">
        <f t="shared" si="52"/>
        <v>0</v>
      </c>
      <c r="K296" s="22">
        <f t="shared" si="53"/>
        <v>0</v>
      </c>
    </row>
    <row r="297" spans="1:11" x14ac:dyDescent="0.25">
      <c r="A297" s="108" t="str">
        <f>'Extra cheques'!C324</f>
        <v>B15-27</v>
      </c>
      <c r="B297" s="108">
        <f>'Extra cheques'!D324</f>
        <v>0</v>
      </c>
      <c r="C297" s="108">
        <f>'Extra cheques'!E324</f>
        <v>0</v>
      </c>
      <c r="D297" s="108">
        <f>'Extra cheques'!F324</f>
        <v>0</v>
      </c>
      <c r="E297" s="108">
        <f>'Extra cheques'!G324</f>
        <v>0</v>
      </c>
      <c r="F297" s="24" t="e">
        <f t="shared" si="54"/>
        <v>#N/A</v>
      </c>
      <c r="G297" s="24" t="str">
        <f t="shared" si="55"/>
        <v/>
      </c>
      <c r="J297" s="22">
        <f t="shared" si="52"/>
        <v>0</v>
      </c>
      <c r="K297" s="22">
        <f t="shared" si="53"/>
        <v>0</v>
      </c>
    </row>
    <row r="298" spans="1:11" x14ac:dyDescent="0.25">
      <c r="A298" s="108" t="str">
        <f>'Extra cheques'!C325</f>
        <v>B15-28</v>
      </c>
      <c r="B298" s="108">
        <f>'Extra cheques'!D325</f>
        <v>0</v>
      </c>
      <c r="C298" s="108">
        <f>'Extra cheques'!E325</f>
        <v>0</v>
      </c>
      <c r="D298" s="108">
        <f>'Extra cheques'!F325</f>
        <v>0</v>
      </c>
      <c r="E298" s="108">
        <f>'Extra cheques'!G325</f>
        <v>0</v>
      </c>
      <c r="F298" s="24" t="e">
        <f t="shared" si="54"/>
        <v>#N/A</v>
      </c>
      <c r="G298" s="24" t="str">
        <f t="shared" si="55"/>
        <v/>
      </c>
      <c r="J298" s="22">
        <f t="shared" si="52"/>
        <v>0</v>
      </c>
      <c r="K298" s="22">
        <f t="shared" si="53"/>
        <v>0</v>
      </c>
    </row>
    <row r="299" spans="1:11" x14ac:dyDescent="0.25">
      <c r="A299" s="108" t="str">
        <f>'Extra cheques'!C326</f>
        <v>B15-29</v>
      </c>
      <c r="B299" s="108">
        <f>'Extra cheques'!D326</f>
        <v>0</v>
      </c>
      <c r="C299" s="108">
        <f>'Extra cheques'!E326</f>
        <v>0</v>
      </c>
      <c r="D299" s="108">
        <f>'Extra cheques'!F326</f>
        <v>0</v>
      </c>
      <c r="E299" s="108">
        <f>'Extra cheques'!G326</f>
        <v>0</v>
      </c>
      <c r="F299" s="24" t="e">
        <f t="shared" si="54"/>
        <v>#N/A</v>
      </c>
      <c r="G299" s="24" t="str">
        <f t="shared" si="55"/>
        <v/>
      </c>
      <c r="J299" s="22">
        <f t="shared" si="52"/>
        <v>0</v>
      </c>
      <c r="K299" s="22">
        <f t="shared" si="53"/>
        <v>0</v>
      </c>
    </row>
    <row r="300" spans="1:11" x14ac:dyDescent="0.25">
      <c r="A300" s="108" t="str">
        <f>'Extra cheques'!C327</f>
        <v>B15-30</v>
      </c>
      <c r="B300" s="108">
        <f>'Extra cheques'!D327</f>
        <v>0</v>
      </c>
      <c r="C300" s="108">
        <f>'Extra cheques'!E327</f>
        <v>0</v>
      </c>
      <c r="D300" s="108">
        <f>'Extra cheques'!F327</f>
        <v>0</v>
      </c>
      <c r="E300" s="108">
        <f>'Extra cheques'!G327</f>
        <v>0</v>
      </c>
      <c r="F300" s="24" t="e">
        <f t="shared" si="54"/>
        <v>#N/A</v>
      </c>
      <c r="G300" s="24" t="str">
        <f t="shared" si="55"/>
        <v/>
      </c>
      <c r="J300" s="22">
        <f t="shared" si="52"/>
        <v>0</v>
      </c>
      <c r="K300" s="22">
        <f t="shared" si="53"/>
        <v>0</v>
      </c>
    </row>
    <row r="301" spans="1:11" x14ac:dyDescent="0.25">
      <c r="G301" s="24" t="str">
        <f>CONCATENATE($G$8,G286,G287,G288,G289,G290,G291,G292,G293,G294,G295,G296,G297,G298,G299,G300)</f>
        <v>{00:5:-000:USD:220301:0:0:0:0:0:0}</v>
      </c>
    </row>
    <row r="303" spans="1:11" x14ac:dyDescent="0.25">
      <c r="A303" s="21"/>
      <c r="B303" s="22" t="s">
        <v>868</v>
      </c>
    </row>
    <row r="304" spans="1:11" x14ac:dyDescent="0.25">
      <c r="A304" s="99" t="s">
        <v>600</v>
      </c>
      <c r="B304" s="99" t="s">
        <v>557</v>
      </c>
      <c r="C304" s="99" t="s">
        <v>556</v>
      </c>
      <c r="D304" s="99" t="s">
        <v>555</v>
      </c>
      <c r="E304" s="99" t="s">
        <v>552</v>
      </c>
      <c r="F304" s="99" t="s">
        <v>556</v>
      </c>
      <c r="G304" s="99" t="s">
        <v>576</v>
      </c>
    </row>
    <row r="305" spans="1:11" x14ac:dyDescent="0.25">
      <c r="A305" s="108" t="str">
        <f>'Extra cheques'!C335</f>
        <v>B15-31</v>
      </c>
      <c r="B305" s="108">
        <f>'Extra cheques'!D335</f>
        <v>0</v>
      </c>
      <c r="C305" s="108">
        <f>'Extra cheques'!E335</f>
        <v>0</v>
      </c>
      <c r="D305" s="108">
        <f>'Extra cheques'!F335</f>
        <v>0</v>
      </c>
      <c r="E305" s="108">
        <f>'Extra cheques'!G335</f>
        <v>0</v>
      </c>
      <c r="F305" s="24" t="e">
        <f t="shared" ref="F305:F319" si="56">VLOOKUP(C305,bk_code_map,2,FALSE)</f>
        <v>#N/A</v>
      </c>
      <c r="G305" s="24" t="str">
        <f t="shared" ref="G305:G319" si="57">IFERROR(CONCATENATE("{",A305,":",E305,":",D305,":",F305,":",B305,"}"),"")</f>
        <v/>
      </c>
      <c r="J305" s="22">
        <f t="shared" si="52"/>
        <v>0</v>
      </c>
      <c r="K305" s="22">
        <f t="shared" si="53"/>
        <v>0</v>
      </c>
    </row>
    <row r="306" spans="1:11" x14ac:dyDescent="0.25">
      <c r="A306" s="108" t="str">
        <f>'Extra cheques'!C336</f>
        <v>B15-32</v>
      </c>
      <c r="B306" s="108">
        <f>'Extra cheques'!D336</f>
        <v>0</v>
      </c>
      <c r="C306" s="108">
        <f>'Extra cheques'!E336</f>
        <v>0</v>
      </c>
      <c r="D306" s="108">
        <f>'Extra cheques'!F336</f>
        <v>0</v>
      </c>
      <c r="E306" s="108">
        <f>'Extra cheques'!G336</f>
        <v>0</v>
      </c>
      <c r="F306" s="24" t="e">
        <f t="shared" si="56"/>
        <v>#N/A</v>
      </c>
      <c r="G306" s="24" t="str">
        <f t="shared" si="57"/>
        <v/>
      </c>
      <c r="J306" s="22">
        <f t="shared" si="52"/>
        <v>0</v>
      </c>
      <c r="K306" s="22">
        <f t="shared" si="53"/>
        <v>0</v>
      </c>
    </row>
    <row r="307" spans="1:11" x14ac:dyDescent="0.25">
      <c r="A307" s="108" t="str">
        <f>'Extra cheques'!C337</f>
        <v>B15-33</v>
      </c>
      <c r="B307" s="108">
        <f>'Extra cheques'!D337</f>
        <v>0</v>
      </c>
      <c r="C307" s="108">
        <f>'Extra cheques'!E337</f>
        <v>0</v>
      </c>
      <c r="D307" s="108">
        <f>'Extra cheques'!F337</f>
        <v>0</v>
      </c>
      <c r="E307" s="108">
        <f>'Extra cheques'!G337</f>
        <v>0</v>
      </c>
      <c r="F307" s="24" t="e">
        <f t="shared" si="56"/>
        <v>#N/A</v>
      </c>
      <c r="G307" s="24" t="str">
        <f t="shared" si="57"/>
        <v/>
      </c>
      <c r="J307" s="22">
        <f t="shared" si="52"/>
        <v>0</v>
      </c>
      <c r="K307" s="22">
        <f t="shared" si="53"/>
        <v>0</v>
      </c>
    </row>
    <row r="308" spans="1:11" x14ac:dyDescent="0.25">
      <c r="A308" s="108" t="str">
        <f>'Extra cheques'!C338</f>
        <v>B15-34</v>
      </c>
      <c r="B308" s="108">
        <f>'Extra cheques'!D338</f>
        <v>0</v>
      </c>
      <c r="C308" s="108">
        <f>'Extra cheques'!E338</f>
        <v>0</v>
      </c>
      <c r="D308" s="108">
        <f>'Extra cheques'!F338</f>
        <v>0</v>
      </c>
      <c r="E308" s="108">
        <f>'Extra cheques'!G338</f>
        <v>0</v>
      </c>
      <c r="F308" s="24" t="e">
        <f t="shared" si="56"/>
        <v>#N/A</v>
      </c>
      <c r="G308" s="24" t="str">
        <f t="shared" si="57"/>
        <v/>
      </c>
      <c r="J308" s="22">
        <f t="shared" si="52"/>
        <v>0</v>
      </c>
      <c r="K308" s="22">
        <f t="shared" si="53"/>
        <v>0</v>
      </c>
    </row>
    <row r="309" spans="1:11" x14ac:dyDescent="0.25">
      <c r="A309" s="108" t="str">
        <f>'Extra cheques'!C339</f>
        <v>B15-35</v>
      </c>
      <c r="B309" s="108">
        <f>'Extra cheques'!D339</f>
        <v>0</v>
      </c>
      <c r="C309" s="108">
        <f>'Extra cheques'!E339</f>
        <v>0</v>
      </c>
      <c r="D309" s="108">
        <f>'Extra cheques'!F339</f>
        <v>0</v>
      </c>
      <c r="E309" s="108">
        <f>'Extra cheques'!G339</f>
        <v>0</v>
      </c>
      <c r="F309" s="24" t="e">
        <f t="shared" si="56"/>
        <v>#N/A</v>
      </c>
      <c r="G309" s="24" t="str">
        <f t="shared" si="57"/>
        <v/>
      </c>
      <c r="J309" s="22">
        <f t="shared" si="52"/>
        <v>0</v>
      </c>
      <c r="K309" s="22">
        <f t="shared" si="53"/>
        <v>0</v>
      </c>
    </row>
    <row r="310" spans="1:11" x14ac:dyDescent="0.25">
      <c r="A310" s="108" t="str">
        <f>'Extra cheques'!C340</f>
        <v>B15-36</v>
      </c>
      <c r="B310" s="108">
        <f>'Extra cheques'!D340</f>
        <v>0</v>
      </c>
      <c r="C310" s="108">
        <f>'Extra cheques'!E340</f>
        <v>0</v>
      </c>
      <c r="D310" s="108">
        <f>'Extra cheques'!F340</f>
        <v>0</v>
      </c>
      <c r="E310" s="108">
        <f>'Extra cheques'!G340</f>
        <v>0</v>
      </c>
      <c r="F310" s="24" t="e">
        <f t="shared" si="56"/>
        <v>#N/A</v>
      </c>
      <c r="G310" s="24" t="str">
        <f t="shared" si="57"/>
        <v/>
      </c>
      <c r="J310" s="22">
        <f t="shared" si="52"/>
        <v>0</v>
      </c>
      <c r="K310" s="22">
        <f t="shared" si="53"/>
        <v>0</v>
      </c>
    </row>
    <row r="311" spans="1:11" x14ac:dyDescent="0.25">
      <c r="A311" s="108" t="str">
        <f>'Extra cheques'!C341</f>
        <v>B15-37</v>
      </c>
      <c r="B311" s="108">
        <f>'Extra cheques'!D341</f>
        <v>0</v>
      </c>
      <c r="C311" s="108">
        <f>'Extra cheques'!E341</f>
        <v>0</v>
      </c>
      <c r="D311" s="108">
        <f>'Extra cheques'!F341</f>
        <v>0</v>
      </c>
      <c r="E311" s="108">
        <f>'Extra cheques'!G341</f>
        <v>0</v>
      </c>
      <c r="F311" s="24" t="e">
        <f t="shared" si="56"/>
        <v>#N/A</v>
      </c>
      <c r="G311" s="24" t="str">
        <f t="shared" si="57"/>
        <v/>
      </c>
      <c r="J311" s="22">
        <f t="shared" si="52"/>
        <v>0</v>
      </c>
      <c r="K311" s="22">
        <f t="shared" si="53"/>
        <v>0</v>
      </c>
    </row>
    <row r="312" spans="1:11" x14ac:dyDescent="0.25">
      <c r="A312" s="108" t="str">
        <f>'Extra cheques'!C342</f>
        <v>B15-38</v>
      </c>
      <c r="B312" s="108">
        <f>'Extra cheques'!D342</f>
        <v>0</v>
      </c>
      <c r="C312" s="108">
        <f>'Extra cheques'!E342</f>
        <v>0</v>
      </c>
      <c r="D312" s="108">
        <f>'Extra cheques'!F342</f>
        <v>0</v>
      </c>
      <c r="E312" s="108">
        <f>'Extra cheques'!G342</f>
        <v>0</v>
      </c>
      <c r="F312" s="24" t="e">
        <f t="shared" si="56"/>
        <v>#N/A</v>
      </c>
      <c r="G312" s="24" t="str">
        <f t="shared" si="57"/>
        <v/>
      </c>
      <c r="J312" s="22">
        <f t="shared" si="52"/>
        <v>0</v>
      </c>
      <c r="K312" s="22">
        <f t="shared" si="53"/>
        <v>0</v>
      </c>
    </row>
    <row r="313" spans="1:11" x14ac:dyDescent="0.25">
      <c r="A313" s="108" t="str">
        <f>'Extra cheques'!C343</f>
        <v>B15-39</v>
      </c>
      <c r="B313" s="108">
        <f>'Extra cheques'!D343</f>
        <v>0</v>
      </c>
      <c r="C313" s="108">
        <f>'Extra cheques'!E343</f>
        <v>0</v>
      </c>
      <c r="D313" s="108">
        <f>'Extra cheques'!F343</f>
        <v>0</v>
      </c>
      <c r="E313" s="108">
        <f>'Extra cheques'!G343</f>
        <v>0</v>
      </c>
      <c r="F313" s="24" t="e">
        <f t="shared" si="56"/>
        <v>#N/A</v>
      </c>
      <c r="G313" s="24" t="str">
        <f t="shared" si="57"/>
        <v/>
      </c>
      <c r="J313" s="22">
        <f t="shared" si="52"/>
        <v>0</v>
      </c>
      <c r="K313" s="22">
        <f t="shared" si="53"/>
        <v>0</v>
      </c>
    </row>
    <row r="314" spans="1:11" x14ac:dyDescent="0.25">
      <c r="A314" s="108" t="str">
        <f>'Extra cheques'!C344</f>
        <v>B15-40</v>
      </c>
      <c r="B314" s="108">
        <f>'Extra cheques'!D344</f>
        <v>0</v>
      </c>
      <c r="C314" s="108">
        <f>'Extra cheques'!E344</f>
        <v>0</v>
      </c>
      <c r="D314" s="108">
        <f>'Extra cheques'!F344</f>
        <v>0</v>
      </c>
      <c r="E314" s="108">
        <f>'Extra cheques'!G344</f>
        <v>0</v>
      </c>
      <c r="F314" s="24" t="e">
        <f t="shared" si="56"/>
        <v>#N/A</v>
      </c>
      <c r="G314" s="24" t="str">
        <f t="shared" si="57"/>
        <v/>
      </c>
      <c r="J314" s="22">
        <f t="shared" si="52"/>
        <v>0</v>
      </c>
      <c r="K314" s="22">
        <f t="shared" si="53"/>
        <v>0</v>
      </c>
    </row>
    <row r="315" spans="1:11" x14ac:dyDescent="0.25">
      <c r="A315" s="108" t="str">
        <f>'Extra cheques'!C345</f>
        <v>B15-41</v>
      </c>
      <c r="B315" s="108">
        <f>'Extra cheques'!D345</f>
        <v>0</v>
      </c>
      <c r="C315" s="108">
        <f>'Extra cheques'!E345</f>
        <v>0</v>
      </c>
      <c r="D315" s="108">
        <f>'Extra cheques'!F345</f>
        <v>0</v>
      </c>
      <c r="E315" s="108">
        <f>'Extra cheques'!G345</f>
        <v>0</v>
      </c>
      <c r="F315" s="24" t="e">
        <f t="shared" si="56"/>
        <v>#N/A</v>
      </c>
      <c r="G315" s="24" t="str">
        <f t="shared" si="57"/>
        <v/>
      </c>
      <c r="J315" s="22">
        <f t="shared" si="52"/>
        <v>0</v>
      </c>
      <c r="K315" s="22">
        <f t="shared" si="53"/>
        <v>0</v>
      </c>
    </row>
    <row r="316" spans="1:11" x14ac:dyDescent="0.25">
      <c r="A316" s="108" t="str">
        <f>'Extra cheques'!C346</f>
        <v>B15-42</v>
      </c>
      <c r="B316" s="108">
        <f>'Extra cheques'!D346</f>
        <v>0</v>
      </c>
      <c r="C316" s="108">
        <f>'Extra cheques'!E346</f>
        <v>0</v>
      </c>
      <c r="D316" s="108">
        <f>'Extra cheques'!F346</f>
        <v>0</v>
      </c>
      <c r="E316" s="108">
        <f>'Extra cheques'!G346</f>
        <v>0</v>
      </c>
      <c r="F316" s="24" t="e">
        <f t="shared" si="56"/>
        <v>#N/A</v>
      </c>
      <c r="G316" s="24" t="str">
        <f t="shared" si="57"/>
        <v/>
      </c>
      <c r="J316" s="22">
        <f t="shared" si="52"/>
        <v>0</v>
      </c>
      <c r="K316" s="22">
        <f t="shared" si="53"/>
        <v>0</v>
      </c>
    </row>
    <row r="317" spans="1:11" x14ac:dyDescent="0.25">
      <c r="A317" s="108" t="str">
        <f>'Extra cheques'!C347</f>
        <v>B15-43</v>
      </c>
      <c r="B317" s="108">
        <f>'Extra cheques'!D347</f>
        <v>0</v>
      </c>
      <c r="C317" s="108">
        <f>'Extra cheques'!E347</f>
        <v>0</v>
      </c>
      <c r="D317" s="108">
        <f>'Extra cheques'!F347</f>
        <v>0</v>
      </c>
      <c r="E317" s="108">
        <f>'Extra cheques'!G347</f>
        <v>0</v>
      </c>
      <c r="F317" s="24" t="e">
        <f t="shared" si="56"/>
        <v>#N/A</v>
      </c>
      <c r="G317" s="24" t="str">
        <f t="shared" si="57"/>
        <v/>
      </c>
      <c r="J317" s="22">
        <f t="shared" si="52"/>
        <v>0</v>
      </c>
      <c r="K317" s="22">
        <f t="shared" si="53"/>
        <v>0</v>
      </c>
    </row>
    <row r="318" spans="1:11" x14ac:dyDescent="0.25">
      <c r="A318" s="108" t="str">
        <f>'Extra cheques'!C348</f>
        <v>B15-44</v>
      </c>
      <c r="B318" s="108">
        <f>'Extra cheques'!D348</f>
        <v>0</v>
      </c>
      <c r="C318" s="108">
        <f>'Extra cheques'!E348</f>
        <v>0</v>
      </c>
      <c r="D318" s="108">
        <f>'Extra cheques'!F348</f>
        <v>0</v>
      </c>
      <c r="E318" s="108">
        <f>'Extra cheques'!G348</f>
        <v>0</v>
      </c>
      <c r="F318" s="24" t="e">
        <f t="shared" si="56"/>
        <v>#N/A</v>
      </c>
      <c r="G318" s="24" t="str">
        <f t="shared" si="57"/>
        <v/>
      </c>
      <c r="J318" s="22">
        <f t="shared" si="52"/>
        <v>0</v>
      </c>
      <c r="K318" s="22">
        <f t="shared" si="53"/>
        <v>0</v>
      </c>
    </row>
    <row r="319" spans="1:11" x14ac:dyDescent="0.25">
      <c r="A319" s="108" t="str">
        <f>'Extra cheques'!C349</f>
        <v>B15-45</v>
      </c>
      <c r="B319" s="108">
        <f>'Extra cheques'!D349</f>
        <v>0</v>
      </c>
      <c r="C319" s="108">
        <f>'Extra cheques'!E349</f>
        <v>0</v>
      </c>
      <c r="D319" s="108">
        <f>'Extra cheques'!F349</f>
        <v>0</v>
      </c>
      <c r="E319" s="108">
        <f>'Extra cheques'!G349</f>
        <v>0</v>
      </c>
      <c r="F319" s="24" t="e">
        <f t="shared" si="56"/>
        <v>#N/A</v>
      </c>
      <c r="G319" s="24" t="str">
        <f t="shared" si="57"/>
        <v/>
      </c>
      <c r="J319" s="22">
        <f t="shared" si="52"/>
        <v>0</v>
      </c>
      <c r="K319" s="22">
        <f t="shared" si="53"/>
        <v>0</v>
      </c>
    </row>
    <row r="320" spans="1:11" x14ac:dyDescent="0.25">
      <c r="G320" s="24" t="str">
        <f>CONCATENATE($G$8,G305,G306,G307,G308,G309,G310,G311,G312,G313,G314,G315,G316,G317,G318,G319)</f>
        <v>{00:5:-000:USD:220301:0:0:0:0:0:0}</v>
      </c>
    </row>
    <row r="322" spans="1:11" x14ac:dyDescent="0.25">
      <c r="A322" s="21"/>
      <c r="B322" s="22" t="s">
        <v>868</v>
      </c>
    </row>
    <row r="323" spans="1:11" x14ac:dyDescent="0.25">
      <c r="A323" s="99" t="s">
        <v>600</v>
      </c>
      <c r="B323" s="99" t="s">
        <v>557</v>
      </c>
      <c r="C323" s="99" t="s">
        <v>556</v>
      </c>
      <c r="D323" s="99" t="s">
        <v>555</v>
      </c>
      <c r="E323" s="99" t="s">
        <v>552</v>
      </c>
      <c r="F323" s="99" t="s">
        <v>556</v>
      </c>
      <c r="G323" s="99" t="s">
        <v>576</v>
      </c>
    </row>
    <row r="324" spans="1:11" x14ac:dyDescent="0.25">
      <c r="A324" s="108" t="str">
        <f>'Extra cheques'!C357</f>
        <v>B15-46</v>
      </c>
      <c r="B324" s="108">
        <f>'Extra cheques'!D357</f>
        <v>0</v>
      </c>
      <c r="C324" s="108">
        <f>'Extra cheques'!E357</f>
        <v>0</v>
      </c>
      <c r="D324" s="108">
        <f>'Extra cheques'!F357</f>
        <v>0</v>
      </c>
      <c r="E324" s="108">
        <f>'Extra cheques'!G357</f>
        <v>0</v>
      </c>
      <c r="F324" s="24" t="e">
        <f t="shared" ref="F324:F338" si="58">VLOOKUP(C324,bk_code_map,2,FALSE)</f>
        <v>#N/A</v>
      </c>
      <c r="G324" s="24" t="str">
        <f t="shared" ref="G324:G338" si="59">IFERROR(CONCATENATE("{",A324,":",E324,":",D324,":",F324,":",B324,"}"),"")</f>
        <v/>
      </c>
      <c r="J324" s="22">
        <f t="shared" si="52"/>
        <v>0</v>
      </c>
      <c r="K324" s="22">
        <f t="shared" si="53"/>
        <v>0</v>
      </c>
    </row>
    <row r="325" spans="1:11" x14ac:dyDescent="0.25">
      <c r="A325" s="108" t="str">
        <f>'Extra cheques'!C358</f>
        <v>B15-47</v>
      </c>
      <c r="B325" s="108">
        <f>'Extra cheques'!D358</f>
        <v>0</v>
      </c>
      <c r="C325" s="108">
        <f>'Extra cheques'!E358</f>
        <v>0</v>
      </c>
      <c r="D325" s="108">
        <f>'Extra cheques'!F358</f>
        <v>0</v>
      </c>
      <c r="E325" s="108">
        <f>'Extra cheques'!G358</f>
        <v>0</v>
      </c>
      <c r="F325" s="24" t="e">
        <f t="shared" si="58"/>
        <v>#N/A</v>
      </c>
      <c r="G325" s="24" t="str">
        <f t="shared" si="59"/>
        <v/>
      </c>
      <c r="J325" s="22">
        <f t="shared" si="52"/>
        <v>0</v>
      </c>
      <c r="K325" s="22">
        <f t="shared" si="53"/>
        <v>0</v>
      </c>
    </row>
    <row r="326" spans="1:11" x14ac:dyDescent="0.25">
      <c r="A326" s="108" t="str">
        <f>'Extra cheques'!C359</f>
        <v>B15-48</v>
      </c>
      <c r="B326" s="108">
        <f>'Extra cheques'!D359</f>
        <v>0</v>
      </c>
      <c r="C326" s="108">
        <f>'Extra cheques'!E359</f>
        <v>0</v>
      </c>
      <c r="D326" s="108">
        <f>'Extra cheques'!F359</f>
        <v>0</v>
      </c>
      <c r="E326" s="108">
        <f>'Extra cheques'!G359</f>
        <v>0</v>
      </c>
      <c r="F326" s="24" t="e">
        <f t="shared" si="58"/>
        <v>#N/A</v>
      </c>
      <c r="G326" s="24" t="str">
        <f t="shared" si="59"/>
        <v/>
      </c>
      <c r="J326" s="22">
        <f t="shared" si="52"/>
        <v>0</v>
      </c>
      <c r="K326" s="22">
        <f t="shared" si="53"/>
        <v>0</v>
      </c>
    </row>
    <row r="327" spans="1:11" x14ac:dyDescent="0.25">
      <c r="A327" s="108" t="str">
        <f>'Extra cheques'!C360</f>
        <v>B15-49</v>
      </c>
      <c r="B327" s="108">
        <f>'Extra cheques'!D360</f>
        <v>0</v>
      </c>
      <c r="C327" s="108">
        <f>'Extra cheques'!E360</f>
        <v>0</v>
      </c>
      <c r="D327" s="108">
        <f>'Extra cheques'!F360</f>
        <v>0</v>
      </c>
      <c r="E327" s="108">
        <f>'Extra cheques'!G360</f>
        <v>0</v>
      </c>
      <c r="F327" s="24" t="e">
        <f t="shared" si="58"/>
        <v>#N/A</v>
      </c>
      <c r="G327" s="24" t="str">
        <f t="shared" si="59"/>
        <v/>
      </c>
      <c r="J327" s="22">
        <f t="shared" si="52"/>
        <v>0</v>
      </c>
      <c r="K327" s="22">
        <f t="shared" si="53"/>
        <v>0</v>
      </c>
    </row>
    <row r="328" spans="1:11" x14ac:dyDescent="0.25">
      <c r="A328" s="108" t="str">
        <f>'Extra cheques'!C361</f>
        <v>B15-50</v>
      </c>
      <c r="B328" s="108">
        <f>'Extra cheques'!D361</f>
        <v>0</v>
      </c>
      <c r="C328" s="108">
        <f>'Extra cheques'!E361</f>
        <v>0</v>
      </c>
      <c r="D328" s="108">
        <f>'Extra cheques'!F361</f>
        <v>0</v>
      </c>
      <c r="E328" s="108">
        <f>'Extra cheques'!G361</f>
        <v>0</v>
      </c>
      <c r="F328" s="24" t="e">
        <f t="shared" si="58"/>
        <v>#N/A</v>
      </c>
      <c r="G328" s="24" t="str">
        <f t="shared" si="59"/>
        <v/>
      </c>
      <c r="J328" s="22">
        <f t="shared" si="52"/>
        <v>0</v>
      </c>
      <c r="K328" s="22">
        <f t="shared" si="53"/>
        <v>0</v>
      </c>
    </row>
    <row r="329" spans="1:11" x14ac:dyDescent="0.25">
      <c r="A329" s="108" t="str">
        <f>'Extra cheques'!C362</f>
        <v>B15-51</v>
      </c>
      <c r="B329" s="108">
        <f>'Extra cheques'!D362</f>
        <v>0</v>
      </c>
      <c r="C329" s="108">
        <f>'Extra cheques'!E362</f>
        <v>0</v>
      </c>
      <c r="D329" s="108">
        <f>'Extra cheques'!F362</f>
        <v>0</v>
      </c>
      <c r="E329" s="108">
        <f>'Extra cheques'!G362</f>
        <v>0</v>
      </c>
      <c r="F329" s="24" t="e">
        <f t="shared" si="58"/>
        <v>#N/A</v>
      </c>
      <c r="G329" s="24" t="str">
        <f t="shared" si="59"/>
        <v/>
      </c>
      <c r="J329" s="22">
        <f t="shared" si="52"/>
        <v>0</v>
      </c>
      <c r="K329" s="22">
        <f t="shared" si="53"/>
        <v>0</v>
      </c>
    </row>
    <row r="330" spans="1:11" x14ac:dyDescent="0.25">
      <c r="A330" s="108" t="str">
        <f>'Extra cheques'!C363</f>
        <v>B15-52</v>
      </c>
      <c r="B330" s="108">
        <f>'Extra cheques'!D363</f>
        <v>0</v>
      </c>
      <c r="C330" s="108">
        <f>'Extra cheques'!E363</f>
        <v>0</v>
      </c>
      <c r="D330" s="108">
        <f>'Extra cheques'!F363</f>
        <v>0</v>
      </c>
      <c r="E330" s="108">
        <f>'Extra cheques'!G363</f>
        <v>0</v>
      </c>
      <c r="F330" s="24" t="e">
        <f t="shared" si="58"/>
        <v>#N/A</v>
      </c>
      <c r="G330" s="24" t="str">
        <f t="shared" si="59"/>
        <v/>
      </c>
      <c r="J330" s="22">
        <f t="shared" si="52"/>
        <v>0</v>
      </c>
      <c r="K330" s="22">
        <f t="shared" si="53"/>
        <v>0</v>
      </c>
    </row>
    <row r="331" spans="1:11" x14ac:dyDescent="0.25">
      <c r="A331" s="108" t="str">
        <f>'Extra cheques'!C364</f>
        <v>B15-53</v>
      </c>
      <c r="B331" s="108">
        <f>'Extra cheques'!D364</f>
        <v>0</v>
      </c>
      <c r="C331" s="108">
        <f>'Extra cheques'!E364</f>
        <v>0</v>
      </c>
      <c r="D331" s="108">
        <f>'Extra cheques'!F364</f>
        <v>0</v>
      </c>
      <c r="E331" s="108">
        <f>'Extra cheques'!G364</f>
        <v>0</v>
      </c>
      <c r="F331" s="24" t="e">
        <f t="shared" si="58"/>
        <v>#N/A</v>
      </c>
      <c r="G331" s="24" t="str">
        <f t="shared" si="59"/>
        <v/>
      </c>
      <c r="J331" s="22">
        <f t="shared" si="52"/>
        <v>0</v>
      </c>
      <c r="K331" s="22">
        <f t="shared" si="53"/>
        <v>0</v>
      </c>
    </row>
    <row r="332" spans="1:11" x14ac:dyDescent="0.25">
      <c r="A332" s="108" t="str">
        <f>'Extra cheques'!C365</f>
        <v>B15-54</v>
      </c>
      <c r="B332" s="108">
        <f>'Extra cheques'!D365</f>
        <v>0</v>
      </c>
      <c r="C332" s="108">
        <f>'Extra cheques'!E365</f>
        <v>0</v>
      </c>
      <c r="D332" s="108">
        <f>'Extra cheques'!F365</f>
        <v>0</v>
      </c>
      <c r="E332" s="108">
        <f>'Extra cheques'!G365</f>
        <v>0</v>
      </c>
      <c r="F332" s="24" t="e">
        <f t="shared" si="58"/>
        <v>#N/A</v>
      </c>
      <c r="G332" s="24" t="str">
        <f t="shared" si="59"/>
        <v/>
      </c>
      <c r="J332" s="22">
        <f t="shared" ref="J332:J376" si="60">IF(C332="MMA",E332,0)</f>
        <v>0</v>
      </c>
      <c r="K332" s="22">
        <f t="shared" ref="K332:K376" si="61">IF(C332="MMA",0,E332)</f>
        <v>0</v>
      </c>
    </row>
    <row r="333" spans="1:11" x14ac:dyDescent="0.25">
      <c r="A333" s="108" t="str">
        <f>'Extra cheques'!C366</f>
        <v>B15-55</v>
      </c>
      <c r="B333" s="108">
        <f>'Extra cheques'!D366</f>
        <v>0</v>
      </c>
      <c r="C333" s="108">
        <f>'Extra cheques'!E366</f>
        <v>0</v>
      </c>
      <c r="D333" s="108">
        <f>'Extra cheques'!F366</f>
        <v>0</v>
      </c>
      <c r="E333" s="108">
        <f>'Extra cheques'!G366</f>
        <v>0</v>
      </c>
      <c r="F333" s="24" t="e">
        <f t="shared" si="58"/>
        <v>#N/A</v>
      </c>
      <c r="G333" s="24" t="str">
        <f t="shared" si="59"/>
        <v/>
      </c>
      <c r="J333" s="22">
        <f t="shared" si="60"/>
        <v>0</v>
      </c>
      <c r="K333" s="22">
        <f t="shared" si="61"/>
        <v>0</v>
      </c>
    </row>
    <row r="334" spans="1:11" x14ac:dyDescent="0.25">
      <c r="A334" s="108" t="str">
        <f>'Extra cheques'!C367</f>
        <v>B15-56</v>
      </c>
      <c r="B334" s="108">
        <f>'Extra cheques'!D367</f>
        <v>0</v>
      </c>
      <c r="C334" s="108">
        <f>'Extra cheques'!E367</f>
        <v>0</v>
      </c>
      <c r="D334" s="108">
        <f>'Extra cheques'!F367</f>
        <v>0</v>
      </c>
      <c r="E334" s="108">
        <f>'Extra cheques'!G367</f>
        <v>0</v>
      </c>
      <c r="F334" s="24" t="e">
        <f t="shared" si="58"/>
        <v>#N/A</v>
      </c>
      <c r="G334" s="24" t="str">
        <f t="shared" si="59"/>
        <v/>
      </c>
      <c r="J334" s="22">
        <f t="shared" si="60"/>
        <v>0</v>
      </c>
      <c r="K334" s="22">
        <f t="shared" si="61"/>
        <v>0</v>
      </c>
    </row>
    <row r="335" spans="1:11" x14ac:dyDescent="0.25">
      <c r="A335" s="108" t="str">
        <f>'Extra cheques'!C368</f>
        <v>B15-57</v>
      </c>
      <c r="B335" s="108">
        <f>'Extra cheques'!D368</f>
        <v>0</v>
      </c>
      <c r="C335" s="108">
        <f>'Extra cheques'!E368</f>
        <v>0</v>
      </c>
      <c r="D335" s="108">
        <f>'Extra cheques'!F368</f>
        <v>0</v>
      </c>
      <c r="E335" s="108">
        <f>'Extra cheques'!G368</f>
        <v>0</v>
      </c>
      <c r="F335" s="24" t="e">
        <f t="shared" si="58"/>
        <v>#N/A</v>
      </c>
      <c r="G335" s="24" t="str">
        <f t="shared" si="59"/>
        <v/>
      </c>
      <c r="J335" s="22">
        <f t="shared" si="60"/>
        <v>0</v>
      </c>
      <c r="K335" s="22">
        <f t="shared" si="61"/>
        <v>0</v>
      </c>
    </row>
    <row r="336" spans="1:11" x14ac:dyDescent="0.25">
      <c r="A336" s="108" t="str">
        <f>'Extra cheques'!C369</f>
        <v>B15-58</v>
      </c>
      <c r="B336" s="108">
        <f>'Extra cheques'!D369</f>
        <v>0</v>
      </c>
      <c r="C336" s="108">
        <f>'Extra cheques'!E369</f>
        <v>0</v>
      </c>
      <c r="D336" s="108">
        <f>'Extra cheques'!F369</f>
        <v>0</v>
      </c>
      <c r="E336" s="108">
        <f>'Extra cheques'!G369</f>
        <v>0</v>
      </c>
      <c r="F336" s="24" t="e">
        <f t="shared" si="58"/>
        <v>#N/A</v>
      </c>
      <c r="G336" s="24" t="str">
        <f t="shared" si="59"/>
        <v/>
      </c>
      <c r="J336" s="22">
        <f t="shared" si="60"/>
        <v>0</v>
      </c>
      <c r="K336" s="22">
        <f t="shared" si="61"/>
        <v>0</v>
      </c>
    </row>
    <row r="337" spans="1:11" x14ac:dyDescent="0.25">
      <c r="A337" s="108" t="str">
        <f>'Extra cheques'!C370</f>
        <v>B15-59</v>
      </c>
      <c r="B337" s="108">
        <f>'Extra cheques'!D370</f>
        <v>0</v>
      </c>
      <c r="C337" s="108">
        <f>'Extra cheques'!E370</f>
        <v>0</v>
      </c>
      <c r="D337" s="108">
        <f>'Extra cheques'!F370</f>
        <v>0</v>
      </c>
      <c r="E337" s="108">
        <f>'Extra cheques'!G370</f>
        <v>0</v>
      </c>
      <c r="F337" s="24" t="e">
        <f t="shared" si="58"/>
        <v>#N/A</v>
      </c>
      <c r="G337" s="24" t="str">
        <f t="shared" si="59"/>
        <v/>
      </c>
      <c r="J337" s="22">
        <f t="shared" si="60"/>
        <v>0</v>
      </c>
      <c r="K337" s="22">
        <f t="shared" si="61"/>
        <v>0</v>
      </c>
    </row>
    <row r="338" spans="1:11" x14ac:dyDescent="0.25">
      <c r="A338" s="108" t="str">
        <f>'Extra cheques'!C371</f>
        <v>B15-60</v>
      </c>
      <c r="B338" s="108">
        <f>'Extra cheques'!D371</f>
        <v>0</v>
      </c>
      <c r="C338" s="108">
        <f>'Extra cheques'!E371</f>
        <v>0</v>
      </c>
      <c r="D338" s="108">
        <f>'Extra cheques'!F371</f>
        <v>0</v>
      </c>
      <c r="E338" s="108">
        <f>'Extra cheques'!G371</f>
        <v>0</v>
      </c>
      <c r="F338" s="24" t="e">
        <f t="shared" si="58"/>
        <v>#N/A</v>
      </c>
      <c r="G338" s="24" t="str">
        <f t="shared" si="59"/>
        <v/>
      </c>
      <c r="J338" s="22">
        <f t="shared" si="60"/>
        <v>0</v>
      </c>
      <c r="K338" s="22">
        <f t="shared" si="61"/>
        <v>0</v>
      </c>
    </row>
    <row r="339" spans="1:11" x14ac:dyDescent="0.25">
      <c r="G339" s="24" t="str">
        <f>CONCATENATE($G$8,G324,G325,G326,G327,G328,G329,G330,G331,G332,G333,G334,G335,G336,G337,G338)</f>
        <v>{00:5:-000:USD:220301:0:0:0:0:0:0}</v>
      </c>
    </row>
    <row r="341" spans="1:11" x14ac:dyDescent="0.25">
      <c r="A341" s="21"/>
      <c r="B341" s="22" t="s">
        <v>868</v>
      </c>
    </row>
    <row r="342" spans="1:11" x14ac:dyDescent="0.25">
      <c r="A342" s="99" t="s">
        <v>600</v>
      </c>
      <c r="B342" s="99" t="s">
        <v>557</v>
      </c>
      <c r="C342" s="99" t="s">
        <v>556</v>
      </c>
      <c r="D342" s="99" t="s">
        <v>555</v>
      </c>
      <c r="E342" s="99" t="s">
        <v>552</v>
      </c>
      <c r="F342" s="99" t="s">
        <v>556</v>
      </c>
      <c r="G342" s="99" t="s">
        <v>576</v>
      </c>
    </row>
    <row r="343" spans="1:11" x14ac:dyDescent="0.25">
      <c r="A343" s="108" t="str">
        <f>'Extra cheques'!C379</f>
        <v>B15-61</v>
      </c>
      <c r="B343" s="108">
        <f>'Extra cheques'!D379</f>
        <v>0</v>
      </c>
      <c r="C343" s="108">
        <f>'Extra cheques'!E379</f>
        <v>0</v>
      </c>
      <c r="D343" s="108">
        <f>'Extra cheques'!F379</f>
        <v>0</v>
      </c>
      <c r="E343" s="108">
        <f>'Extra cheques'!G379</f>
        <v>0</v>
      </c>
      <c r="F343" s="24" t="e">
        <f t="shared" ref="F343:F357" si="62">VLOOKUP(C343,bk_code_map,2,FALSE)</f>
        <v>#N/A</v>
      </c>
      <c r="G343" s="24" t="str">
        <f t="shared" ref="G343:G357" si="63">IFERROR(CONCATENATE("{",A343,":",E343,":",D343,":",F343,":",B343,"}"),"")</f>
        <v/>
      </c>
      <c r="J343" s="22">
        <f t="shared" si="60"/>
        <v>0</v>
      </c>
      <c r="K343" s="22">
        <f t="shared" si="61"/>
        <v>0</v>
      </c>
    </row>
    <row r="344" spans="1:11" x14ac:dyDescent="0.25">
      <c r="A344" s="108" t="str">
        <f>'Extra cheques'!C380</f>
        <v>B15-62</v>
      </c>
      <c r="B344" s="108">
        <f>'Extra cheques'!D380</f>
        <v>0</v>
      </c>
      <c r="C344" s="108">
        <f>'Extra cheques'!E380</f>
        <v>0</v>
      </c>
      <c r="D344" s="108">
        <f>'Extra cheques'!F380</f>
        <v>0</v>
      </c>
      <c r="E344" s="108">
        <f>'Extra cheques'!G380</f>
        <v>0</v>
      </c>
      <c r="F344" s="24" t="e">
        <f t="shared" si="62"/>
        <v>#N/A</v>
      </c>
      <c r="G344" s="24" t="str">
        <f t="shared" si="63"/>
        <v/>
      </c>
      <c r="J344" s="22">
        <f t="shared" si="60"/>
        <v>0</v>
      </c>
      <c r="K344" s="22">
        <f t="shared" si="61"/>
        <v>0</v>
      </c>
    </row>
    <row r="345" spans="1:11" x14ac:dyDescent="0.25">
      <c r="A345" s="108" t="str">
        <f>'Extra cheques'!C381</f>
        <v>B15-63</v>
      </c>
      <c r="B345" s="108">
        <f>'Extra cheques'!D381</f>
        <v>0</v>
      </c>
      <c r="C345" s="108">
        <f>'Extra cheques'!E381</f>
        <v>0</v>
      </c>
      <c r="D345" s="108">
        <f>'Extra cheques'!F381</f>
        <v>0</v>
      </c>
      <c r="E345" s="108">
        <f>'Extra cheques'!G381</f>
        <v>0</v>
      </c>
      <c r="F345" s="24" t="e">
        <f t="shared" si="62"/>
        <v>#N/A</v>
      </c>
      <c r="G345" s="24" t="str">
        <f t="shared" si="63"/>
        <v/>
      </c>
      <c r="J345" s="22">
        <f t="shared" si="60"/>
        <v>0</v>
      </c>
      <c r="K345" s="22">
        <f t="shared" si="61"/>
        <v>0</v>
      </c>
    </row>
    <row r="346" spans="1:11" x14ac:dyDescent="0.25">
      <c r="A346" s="108" t="str">
        <f>'Extra cheques'!C382</f>
        <v>B15-64</v>
      </c>
      <c r="B346" s="108">
        <f>'Extra cheques'!D382</f>
        <v>0</v>
      </c>
      <c r="C346" s="108">
        <f>'Extra cheques'!E382</f>
        <v>0</v>
      </c>
      <c r="D346" s="108">
        <f>'Extra cheques'!F382</f>
        <v>0</v>
      </c>
      <c r="E346" s="108">
        <f>'Extra cheques'!G382</f>
        <v>0</v>
      </c>
      <c r="F346" s="24" t="e">
        <f t="shared" si="62"/>
        <v>#N/A</v>
      </c>
      <c r="G346" s="24" t="str">
        <f t="shared" si="63"/>
        <v/>
      </c>
      <c r="J346" s="22">
        <f t="shared" si="60"/>
        <v>0</v>
      </c>
      <c r="K346" s="22">
        <f t="shared" si="61"/>
        <v>0</v>
      </c>
    </row>
    <row r="347" spans="1:11" x14ac:dyDescent="0.25">
      <c r="A347" s="108" t="str">
        <f>'Extra cheques'!C383</f>
        <v>B15-65</v>
      </c>
      <c r="B347" s="108">
        <f>'Extra cheques'!D383</f>
        <v>0</v>
      </c>
      <c r="C347" s="108">
        <f>'Extra cheques'!E383</f>
        <v>0</v>
      </c>
      <c r="D347" s="108">
        <f>'Extra cheques'!F383</f>
        <v>0</v>
      </c>
      <c r="E347" s="108">
        <f>'Extra cheques'!G383</f>
        <v>0</v>
      </c>
      <c r="F347" s="24" t="e">
        <f t="shared" si="62"/>
        <v>#N/A</v>
      </c>
      <c r="G347" s="24" t="str">
        <f t="shared" si="63"/>
        <v/>
      </c>
      <c r="J347" s="22">
        <f t="shared" si="60"/>
        <v>0</v>
      </c>
      <c r="K347" s="22">
        <f t="shared" si="61"/>
        <v>0</v>
      </c>
    </row>
    <row r="348" spans="1:11" x14ac:dyDescent="0.25">
      <c r="A348" s="108" t="str">
        <f>'Extra cheques'!C384</f>
        <v>B15-66</v>
      </c>
      <c r="B348" s="108">
        <f>'Extra cheques'!D384</f>
        <v>0</v>
      </c>
      <c r="C348" s="108">
        <f>'Extra cheques'!E384</f>
        <v>0</v>
      </c>
      <c r="D348" s="108">
        <f>'Extra cheques'!F384</f>
        <v>0</v>
      </c>
      <c r="E348" s="108">
        <f>'Extra cheques'!G384</f>
        <v>0</v>
      </c>
      <c r="F348" s="24" t="e">
        <f t="shared" si="62"/>
        <v>#N/A</v>
      </c>
      <c r="G348" s="24" t="str">
        <f t="shared" si="63"/>
        <v/>
      </c>
      <c r="J348" s="22">
        <f t="shared" si="60"/>
        <v>0</v>
      </c>
      <c r="K348" s="22">
        <f t="shared" si="61"/>
        <v>0</v>
      </c>
    </row>
    <row r="349" spans="1:11" x14ac:dyDescent="0.25">
      <c r="A349" s="108" t="str">
        <f>'Extra cheques'!C385</f>
        <v>B15-67</v>
      </c>
      <c r="B349" s="108">
        <f>'Extra cheques'!D385</f>
        <v>0</v>
      </c>
      <c r="C349" s="108">
        <f>'Extra cheques'!E385</f>
        <v>0</v>
      </c>
      <c r="D349" s="108">
        <f>'Extra cheques'!F385</f>
        <v>0</v>
      </c>
      <c r="E349" s="108">
        <f>'Extra cheques'!G385</f>
        <v>0</v>
      </c>
      <c r="F349" s="24" t="e">
        <f t="shared" si="62"/>
        <v>#N/A</v>
      </c>
      <c r="G349" s="24" t="str">
        <f t="shared" si="63"/>
        <v/>
      </c>
      <c r="J349" s="22">
        <f t="shared" si="60"/>
        <v>0</v>
      </c>
      <c r="K349" s="22">
        <f t="shared" si="61"/>
        <v>0</v>
      </c>
    </row>
    <row r="350" spans="1:11" x14ac:dyDescent="0.25">
      <c r="A350" s="108" t="str">
        <f>'Extra cheques'!C386</f>
        <v>B15-68</v>
      </c>
      <c r="B350" s="108">
        <f>'Extra cheques'!D386</f>
        <v>0</v>
      </c>
      <c r="C350" s="108">
        <f>'Extra cheques'!E386</f>
        <v>0</v>
      </c>
      <c r="D350" s="108">
        <f>'Extra cheques'!F386</f>
        <v>0</v>
      </c>
      <c r="E350" s="108">
        <f>'Extra cheques'!G386</f>
        <v>0</v>
      </c>
      <c r="F350" s="24" t="e">
        <f t="shared" si="62"/>
        <v>#N/A</v>
      </c>
      <c r="G350" s="24" t="str">
        <f t="shared" si="63"/>
        <v/>
      </c>
      <c r="J350" s="22">
        <f t="shared" si="60"/>
        <v>0</v>
      </c>
      <c r="K350" s="22">
        <f t="shared" si="61"/>
        <v>0</v>
      </c>
    </row>
    <row r="351" spans="1:11" x14ac:dyDescent="0.25">
      <c r="A351" s="108" t="str">
        <f>'Extra cheques'!C387</f>
        <v>B15-69</v>
      </c>
      <c r="B351" s="108">
        <f>'Extra cheques'!D387</f>
        <v>0</v>
      </c>
      <c r="C351" s="108">
        <f>'Extra cheques'!E387</f>
        <v>0</v>
      </c>
      <c r="D351" s="108">
        <f>'Extra cheques'!F387</f>
        <v>0</v>
      </c>
      <c r="E351" s="108">
        <f>'Extra cheques'!G387</f>
        <v>0</v>
      </c>
      <c r="F351" s="24" t="e">
        <f t="shared" si="62"/>
        <v>#N/A</v>
      </c>
      <c r="G351" s="24" t="str">
        <f t="shared" si="63"/>
        <v/>
      </c>
      <c r="J351" s="22">
        <f t="shared" si="60"/>
        <v>0</v>
      </c>
      <c r="K351" s="22">
        <f t="shared" si="61"/>
        <v>0</v>
      </c>
    </row>
    <row r="352" spans="1:11" x14ac:dyDescent="0.25">
      <c r="A352" s="108" t="str">
        <f>'Extra cheques'!C388</f>
        <v>B15-70</v>
      </c>
      <c r="B352" s="108">
        <f>'Extra cheques'!D388</f>
        <v>0</v>
      </c>
      <c r="C352" s="108">
        <f>'Extra cheques'!E388</f>
        <v>0</v>
      </c>
      <c r="D352" s="108">
        <f>'Extra cheques'!F388</f>
        <v>0</v>
      </c>
      <c r="E352" s="108">
        <f>'Extra cheques'!G388</f>
        <v>0</v>
      </c>
      <c r="F352" s="24" t="e">
        <f t="shared" si="62"/>
        <v>#N/A</v>
      </c>
      <c r="G352" s="24" t="str">
        <f t="shared" si="63"/>
        <v/>
      </c>
      <c r="J352" s="22">
        <f t="shared" si="60"/>
        <v>0</v>
      </c>
      <c r="K352" s="22">
        <f t="shared" si="61"/>
        <v>0</v>
      </c>
    </row>
    <row r="353" spans="1:11" x14ac:dyDescent="0.25">
      <c r="A353" s="108" t="str">
        <f>'Extra cheques'!C389</f>
        <v>B15-71</v>
      </c>
      <c r="B353" s="108">
        <f>'Extra cheques'!D389</f>
        <v>0</v>
      </c>
      <c r="C353" s="108">
        <f>'Extra cheques'!E389</f>
        <v>0</v>
      </c>
      <c r="D353" s="108">
        <f>'Extra cheques'!F389</f>
        <v>0</v>
      </c>
      <c r="E353" s="108">
        <f>'Extra cheques'!G389</f>
        <v>0</v>
      </c>
      <c r="F353" s="24" t="e">
        <f t="shared" si="62"/>
        <v>#N/A</v>
      </c>
      <c r="G353" s="24" t="str">
        <f t="shared" si="63"/>
        <v/>
      </c>
      <c r="J353" s="22">
        <f t="shared" si="60"/>
        <v>0</v>
      </c>
      <c r="K353" s="22">
        <f t="shared" si="61"/>
        <v>0</v>
      </c>
    </row>
    <row r="354" spans="1:11" x14ac:dyDescent="0.25">
      <c r="A354" s="108" t="str">
        <f>'Extra cheques'!C390</f>
        <v>B15-72</v>
      </c>
      <c r="B354" s="108">
        <f>'Extra cheques'!D390</f>
        <v>0</v>
      </c>
      <c r="C354" s="108">
        <f>'Extra cheques'!E390</f>
        <v>0</v>
      </c>
      <c r="D354" s="108">
        <f>'Extra cheques'!F390</f>
        <v>0</v>
      </c>
      <c r="E354" s="108">
        <f>'Extra cheques'!G390</f>
        <v>0</v>
      </c>
      <c r="F354" s="24" t="e">
        <f t="shared" si="62"/>
        <v>#N/A</v>
      </c>
      <c r="G354" s="24" t="str">
        <f t="shared" si="63"/>
        <v/>
      </c>
      <c r="J354" s="22">
        <f t="shared" si="60"/>
        <v>0</v>
      </c>
      <c r="K354" s="22">
        <f t="shared" si="61"/>
        <v>0</v>
      </c>
    </row>
    <row r="355" spans="1:11" x14ac:dyDescent="0.25">
      <c r="A355" s="108" t="str">
        <f>'Extra cheques'!C391</f>
        <v>B15-73</v>
      </c>
      <c r="B355" s="108">
        <f>'Extra cheques'!D391</f>
        <v>0</v>
      </c>
      <c r="C355" s="108">
        <f>'Extra cheques'!E391</f>
        <v>0</v>
      </c>
      <c r="D355" s="108">
        <f>'Extra cheques'!F391</f>
        <v>0</v>
      </c>
      <c r="E355" s="108">
        <f>'Extra cheques'!G391</f>
        <v>0</v>
      </c>
      <c r="F355" s="24" t="e">
        <f t="shared" si="62"/>
        <v>#N/A</v>
      </c>
      <c r="G355" s="24" t="str">
        <f t="shared" si="63"/>
        <v/>
      </c>
      <c r="J355" s="22">
        <f t="shared" si="60"/>
        <v>0</v>
      </c>
      <c r="K355" s="22">
        <f t="shared" si="61"/>
        <v>0</v>
      </c>
    </row>
    <row r="356" spans="1:11" x14ac:dyDescent="0.25">
      <c r="A356" s="108" t="str">
        <f>'Extra cheques'!C392</f>
        <v>B15-74</v>
      </c>
      <c r="B356" s="108">
        <f>'Extra cheques'!D392</f>
        <v>0</v>
      </c>
      <c r="C356" s="108">
        <f>'Extra cheques'!E392</f>
        <v>0</v>
      </c>
      <c r="D356" s="108">
        <f>'Extra cheques'!F392</f>
        <v>0</v>
      </c>
      <c r="E356" s="108">
        <f>'Extra cheques'!G392</f>
        <v>0</v>
      </c>
      <c r="F356" s="24" t="e">
        <f t="shared" si="62"/>
        <v>#N/A</v>
      </c>
      <c r="G356" s="24" t="str">
        <f t="shared" si="63"/>
        <v/>
      </c>
      <c r="J356" s="22">
        <f t="shared" si="60"/>
        <v>0</v>
      </c>
      <c r="K356" s="22">
        <f t="shared" si="61"/>
        <v>0</v>
      </c>
    </row>
    <row r="357" spans="1:11" x14ac:dyDescent="0.25">
      <c r="A357" s="108" t="str">
        <f>'Extra cheques'!C393</f>
        <v>B15-75</v>
      </c>
      <c r="B357" s="108">
        <f>'Extra cheques'!D393</f>
        <v>0</v>
      </c>
      <c r="C357" s="108">
        <f>'Extra cheques'!E393</f>
        <v>0</v>
      </c>
      <c r="D357" s="108">
        <f>'Extra cheques'!F393</f>
        <v>0</v>
      </c>
      <c r="E357" s="108">
        <f>'Extra cheques'!G393</f>
        <v>0</v>
      </c>
      <c r="F357" s="24" t="e">
        <f t="shared" si="62"/>
        <v>#N/A</v>
      </c>
      <c r="G357" s="24" t="str">
        <f t="shared" si="63"/>
        <v/>
      </c>
      <c r="J357" s="22">
        <f t="shared" si="60"/>
        <v>0</v>
      </c>
      <c r="K357" s="22">
        <f t="shared" si="61"/>
        <v>0</v>
      </c>
    </row>
    <row r="358" spans="1:11" x14ac:dyDescent="0.25">
      <c r="G358" s="24" t="str">
        <f>CONCATENATE($G$8,G343,G344,G345,G346,G347,G348,G349,G350,G351,G352,G353,G354,G355,G356,G357)</f>
        <v>{00:5:-000:USD:220301:0:0:0:0:0:0}</v>
      </c>
    </row>
    <row r="360" spans="1:11" x14ac:dyDescent="0.25">
      <c r="A360" s="21"/>
      <c r="B360" s="22" t="s">
        <v>868</v>
      </c>
    </row>
    <row r="361" spans="1:11" x14ac:dyDescent="0.25">
      <c r="A361" s="99" t="s">
        <v>600</v>
      </c>
      <c r="B361" s="99" t="s">
        <v>557</v>
      </c>
      <c r="C361" s="99" t="s">
        <v>556</v>
      </c>
      <c r="D361" s="99" t="s">
        <v>555</v>
      </c>
      <c r="E361" s="99" t="s">
        <v>552</v>
      </c>
      <c r="F361" s="99" t="s">
        <v>556</v>
      </c>
      <c r="G361" s="99" t="s">
        <v>576</v>
      </c>
    </row>
    <row r="362" spans="1:11" x14ac:dyDescent="0.25">
      <c r="A362" s="108" t="str">
        <f>'Extra cheques'!C401</f>
        <v>B15-76</v>
      </c>
      <c r="B362" s="108">
        <f>'Extra cheques'!D401</f>
        <v>0</v>
      </c>
      <c r="C362" s="108">
        <f>'Extra cheques'!E401</f>
        <v>0</v>
      </c>
      <c r="D362" s="108">
        <f>'Extra cheques'!F401</f>
        <v>0</v>
      </c>
      <c r="E362" s="108">
        <f>'Extra cheques'!G401</f>
        <v>0</v>
      </c>
      <c r="F362" s="24" t="e">
        <f t="shared" ref="F362:F376" si="64">VLOOKUP(C362,bk_code_map,2,FALSE)</f>
        <v>#N/A</v>
      </c>
      <c r="G362" s="24" t="str">
        <f t="shared" ref="G362:G376" si="65">IFERROR(CONCATENATE("{",A362,":",E362,":",D362,":",F362,":",B362,"}"),"")</f>
        <v/>
      </c>
      <c r="J362" s="22">
        <f t="shared" si="60"/>
        <v>0</v>
      </c>
      <c r="K362" s="22">
        <f t="shared" si="61"/>
        <v>0</v>
      </c>
    </row>
    <row r="363" spans="1:11" x14ac:dyDescent="0.25">
      <c r="A363" s="108" t="str">
        <f>'Extra cheques'!C402</f>
        <v>B15-77</v>
      </c>
      <c r="B363" s="108">
        <f>'Extra cheques'!D402</f>
        <v>0</v>
      </c>
      <c r="C363" s="108">
        <f>'Extra cheques'!E402</f>
        <v>0</v>
      </c>
      <c r="D363" s="108">
        <f>'Extra cheques'!F402</f>
        <v>0</v>
      </c>
      <c r="E363" s="108">
        <f>'Extra cheques'!G402</f>
        <v>0</v>
      </c>
      <c r="F363" s="24" t="e">
        <f t="shared" si="64"/>
        <v>#N/A</v>
      </c>
      <c r="G363" s="24" t="str">
        <f t="shared" si="65"/>
        <v/>
      </c>
      <c r="J363" s="22">
        <f t="shared" si="60"/>
        <v>0</v>
      </c>
      <c r="K363" s="22">
        <f t="shared" si="61"/>
        <v>0</v>
      </c>
    </row>
    <row r="364" spans="1:11" x14ac:dyDescent="0.25">
      <c r="A364" s="108" t="str">
        <f>'Extra cheques'!C403</f>
        <v>B15-78</v>
      </c>
      <c r="B364" s="108">
        <f>'Extra cheques'!D403</f>
        <v>0</v>
      </c>
      <c r="C364" s="108">
        <f>'Extra cheques'!E403</f>
        <v>0</v>
      </c>
      <c r="D364" s="108">
        <f>'Extra cheques'!F403</f>
        <v>0</v>
      </c>
      <c r="E364" s="108">
        <f>'Extra cheques'!G403</f>
        <v>0</v>
      </c>
      <c r="F364" s="24" t="e">
        <f t="shared" si="64"/>
        <v>#N/A</v>
      </c>
      <c r="G364" s="24" t="str">
        <f t="shared" si="65"/>
        <v/>
      </c>
      <c r="J364" s="22">
        <f t="shared" si="60"/>
        <v>0</v>
      </c>
      <c r="K364" s="22">
        <f t="shared" si="61"/>
        <v>0</v>
      </c>
    </row>
    <row r="365" spans="1:11" x14ac:dyDescent="0.25">
      <c r="A365" s="108" t="str">
        <f>'Extra cheques'!C404</f>
        <v>B15-79</v>
      </c>
      <c r="B365" s="108">
        <f>'Extra cheques'!D404</f>
        <v>0</v>
      </c>
      <c r="C365" s="108">
        <f>'Extra cheques'!E404</f>
        <v>0</v>
      </c>
      <c r="D365" s="108">
        <f>'Extra cheques'!F404</f>
        <v>0</v>
      </c>
      <c r="E365" s="108">
        <f>'Extra cheques'!G404</f>
        <v>0</v>
      </c>
      <c r="F365" s="24" t="e">
        <f t="shared" si="64"/>
        <v>#N/A</v>
      </c>
      <c r="G365" s="24" t="str">
        <f t="shared" si="65"/>
        <v/>
      </c>
      <c r="J365" s="22">
        <f t="shared" si="60"/>
        <v>0</v>
      </c>
      <c r="K365" s="22">
        <f t="shared" si="61"/>
        <v>0</v>
      </c>
    </row>
    <row r="366" spans="1:11" x14ac:dyDescent="0.25">
      <c r="A366" s="108" t="str">
        <f>'Extra cheques'!C405</f>
        <v>B15-80</v>
      </c>
      <c r="B366" s="108">
        <f>'Extra cheques'!D405</f>
        <v>0</v>
      </c>
      <c r="C366" s="108">
        <f>'Extra cheques'!E405</f>
        <v>0</v>
      </c>
      <c r="D366" s="108">
        <f>'Extra cheques'!F405</f>
        <v>0</v>
      </c>
      <c r="E366" s="108">
        <f>'Extra cheques'!G405</f>
        <v>0</v>
      </c>
      <c r="F366" s="24" t="e">
        <f t="shared" si="64"/>
        <v>#N/A</v>
      </c>
      <c r="G366" s="24" t="str">
        <f t="shared" si="65"/>
        <v/>
      </c>
      <c r="J366" s="22">
        <f t="shared" si="60"/>
        <v>0</v>
      </c>
      <c r="K366" s="22">
        <f t="shared" si="61"/>
        <v>0</v>
      </c>
    </row>
    <row r="367" spans="1:11" x14ac:dyDescent="0.25">
      <c r="A367" s="108" t="str">
        <f>'Extra cheques'!C406</f>
        <v>B15-81</v>
      </c>
      <c r="B367" s="108">
        <f>'Extra cheques'!D406</f>
        <v>0</v>
      </c>
      <c r="C367" s="108">
        <f>'Extra cheques'!E406</f>
        <v>0</v>
      </c>
      <c r="D367" s="108">
        <f>'Extra cheques'!F406</f>
        <v>0</v>
      </c>
      <c r="E367" s="108">
        <f>'Extra cheques'!G406</f>
        <v>0</v>
      </c>
      <c r="F367" s="24" t="e">
        <f t="shared" si="64"/>
        <v>#N/A</v>
      </c>
      <c r="G367" s="24" t="str">
        <f t="shared" si="65"/>
        <v/>
      </c>
      <c r="J367" s="22">
        <f t="shared" si="60"/>
        <v>0</v>
      </c>
      <c r="K367" s="22">
        <f t="shared" si="61"/>
        <v>0</v>
      </c>
    </row>
    <row r="368" spans="1:11" x14ac:dyDescent="0.25">
      <c r="A368" s="108" t="str">
        <f>'Extra cheques'!C407</f>
        <v>B15-82</v>
      </c>
      <c r="B368" s="108">
        <f>'Extra cheques'!D407</f>
        <v>0</v>
      </c>
      <c r="C368" s="108">
        <f>'Extra cheques'!E407</f>
        <v>0</v>
      </c>
      <c r="D368" s="108">
        <f>'Extra cheques'!F407</f>
        <v>0</v>
      </c>
      <c r="E368" s="108">
        <f>'Extra cheques'!G407</f>
        <v>0</v>
      </c>
      <c r="F368" s="24" t="e">
        <f t="shared" si="64"/>
        <v>#N/A</v>
      </c>
      <c r="G368" s="24" t="str">
        <f t="shared" si="65"/>
        <v/>
      </c>
      <c r="J368" s="22">
        <f t="shared" si="60"/>
        <v>0</v>
      </c>
      <c r="K368" s="22">
        <f t="shared" si="61"/>
        <v>0</v>
      </c>
    </row>
    <row r="369" spans="1:11" x14ac:dyDescent="0.25">
      <c r="A369" s="108" t="str">
        <f>'Extra cheques'!C408</f>
        <v>B15-83</v>
      </c>
      <c r="B369" s="108">
        <f>'Extra cheques'!D408</f>
        <v>0</v>
      </c>
      <c r="C369" s="108">
        <f>'Extra cheques'!E408</f>
        <v>0</v>
      </c>
      <c r="D369" s="108">
        <f>'Extra cheques'!F408</f>
        <v>0</v>
      </c>
      <c r="E369" s="108">
        <f>'Extra cheques'!G408</f>
        <v>0</v>
      </c>
      <c r="F369" s="24" t="e">
        <f t="shared" si="64"/>
        <v>#N/A</v>
      </c>
      <c r="G369" s="24" t="str">
        <f t="shared" si="65"/>
        <v/>
      </c>
      <c r="J369" s="22">
        <f t="shared" si="60"/>
        <v>0</v>
      </c>
      <c r="K369" s="22">
        <f t="shared" si="61"/>
        <v>0</v>
      </c>
    </row>
    <row r="370" spans="1:11" x14ac:dyDescent="0.25">
      <c r="A370" s="108" t="str">
        <f>'Extra cheques'!C409</f>
        <v>B15-84</v>
      </c>
      <c r="B370" s="108">
        <f>'Extra cheques'!D409</f>
        <v>0</v>
      </c>
      <c r="C370" s="108">
        <f>'Extra cheques'!E409</f>
        <v>0</v>
      </c>
      <c r="D370" s="108">
        <f>'Extra cheques'!F409</f>
        <v>0</v>
      </c>
      <c r="E370" s="108">
        <f>'Extra cheques'!G409</f>
        <v>0</v>
      </c>
      <c r="F370" s="24" t="e">
        <f t="shared" si="64"/>
        <v>#N/A</v>
      </c>
      <c r="G370" s="24" t="str">
        <f t="shared" si="65"/>
        <v/>
      </c>
      <c r="J370" s="22">
        <f t="shared" si="60"/>
        <v>0</v>
      </c>
      <c r="K370" s="22">
        <f t="shared" si="61"/>
        <v>0</v>
      </c>
    </row>
    <row r="371" spans="1:11" x14ac:dyDescent="0.25">
      <c r="A371" s="108" t="str">
        <f>'Extra cheques'!C410</f>
        <v>B15-85</v>
      </c>
      <c r="B371" s="108">
        <f>'Extra cheques'!D410</f>
        <v>0</v>
      </c>
      <c r="C371" s="108">
        <f>'Extra cheques'!E410</f>
        <v>0</v>
      </c>
      <c r="D371" s="108">
        <f>'Extra cheques'!F410</f>
        <v>0</v>
      </c>
      <c r="E371" s="108">
        <f>'Extra cheques'!G410</f>
        <v>0</v>
      </c>
      <c r="F371" s="24" t="e">
        <f t="shared" si="64"/>
        <v>#N/A</v>
      </c>
      <c r="G371" s="24" t="str">
        <f t="shared" si="65"/>
        <v/>
      </c>
      <c r="J371" s="22">
        <f t="shared" si="60"/>
        <v>0</v>
      </c>
      <c r="K371" s="22">
        <f t="shared" si="61"/>
        <v>0</v>
      </c>
    </row>
    <row r="372" spans="1:11" x14ac:dyDescent="0.25">
      <c r="A372" s="108" t="str">
        <f>'Extra cheques'!C411</f>
        <v>B15-86</v>
      </c>
      <c r="B372" s="108">
        <f>'Extra cheques'!D411</f>
        <v>0</v>
      </c>
      <c r="C372" s="108">
        <f>'Extra cheques'!E411</f>
        <v>0</v>
      </c>
      <c r="D372" s="108">
        <f>'Extra cheques'!F411</f>
        <v>0</v>
      </c>
      <c r="E372" s="108">
        <f>'Extra cheques'!G411</f>
        <v>0</v>
      </c>
      <c r="F372" s="24" t="e">
        <f t="shared" si="64"/>
        <v>#N/A</v>
      </c>
      <c r="G372" s="24" t="str">
        <f t="shared" si="65"/>
        <v/>
      </c>
      <c r="J372" s="22">
        <f t="shared" si="60"/>
        <v>0</v>
      </c>
      <c r="K372" s="22">
        <f t="shared" si="61"/>
        <v>0</v>
      </c>
    </row>
    <row r="373" spans="1:11" x14ac:dyDescent="0.25">
      <c r="A373" s="108" t="str">
        <f>'Extra cheques'!C412</f>
        <v>B15-87</v>
      </c>
      <c r="B373" s="108">
        <f>'Extra cheques'!D412</f>
        <v>0</v>
      </c>
      <c r="C373" s="108">
        <f>'Extra cheques'!E412</f>
        <v>0</v>
      </c>
      <c r="D373" s="108">
        <f>'Extra cheques'!F412</f>
        <v>0</v>
      </c>
      <c r="E373" s="108">
        <f>'Extra cheques'!G412</f>
        <v>0</v>
      </c>
      <c r="F373" s="24" t="e">
        <f t="shared" si="64"/>
        <v>#N/A</v>
      </c>
      <c r="G373" s="24" t="str">
        <f t="shared" si="65"/>
        <v/>
      </c>
      <c r="J373" s="22">
        <f t="shared" si="60"/>
        <v>0</v>
      </c>
      <c r="K373" s="22">
        <f t="shared" si="61"/>
        <v>0</v>
      </c>
    </row>
    <row r="374" spans="1:11" x14ac:dyDescent="0.25">
      <c r="A374" s="108" t="str">
        <f>'Extra cheques'!C413</f>
        <v>B15-88</v>
      </c>
      <c r="B374" s="108">
        <f>'Extra cheques'!D413</f>
        <v>0</v>
      </c>
      <c r="C374" s="108">
        <f>'Extra cheques'!E413</f>
        <v>0</v>
      </c>
      <c r="D374" s="108">
        <f>'Extra cheques'!F413</f>
        <v>0</v>
      </c>
      <c r="E374" s="108">
        <f>'Extra cheques'!G413</f>
        <v>0</v>
      </c>
      <c r="F374" s="24" t="e">
        <f t="shared" si="64"/>
        <v>#N/A</v>
      </c>
      <c r="G374" s="24" t="str">
        <f t="shared" si="65"/>
        <v/>
      </c>
      <c r="J374" s="22">
        <f t="shared" si="60"/>
        <v>0</v>
      </c>
      <c r="K374" s="22">
        <f t="shared" si="61"/>
        <v>0</v>
      </c>
    </row>
    <row r="375" spans="1:11" x14ac:dyDescent="0.25">
      <c r="A375" s="108" t="str">
        <f>'Extra cheques'!C414</f>
        <v>B15-89</v>
      </c>
      <c r="B375" s="108">
        <f>'Extra cheques'!D414</f>
        <v>0</v>
      </c>
      <c r="C375" s="108">
        <f>'Extra cheques'!E414</f>
        <v>0</v>
      </c>
      <c r="D375" s="108">
        <f>'Extra cheques'!F414</f>
        <v>0</v>
      </c>
      <c r="E375" s="108">
        <f>'Extra cheques'!G414</f>
        <v>0</v>
      </c>
      <c r="F375" s="24" t="e">
        <f t="shared" si="64"/>
        <v>#N/A</v>
      </c>
      <c r="G375" s="24" t="str">
        <f t="shared" si="65"/>
        <v/>
      </c>
      <c r="J375" s="22">
        <f t="shared" si="60"/>
        <v>0</v>
      </c>
      <c r="K375" s="22">
        <f t="shared" si="61"/>
        <v>0</v>
      </c>
    </row>
    <row r="376" spans="1:11" x14ac:dyDescent="0.25">
      <c r="A376" s="108" t="str">
        <f>'Extra cheques'!C415</f>
        <v>B15-90</v>
      </c>
      <c r="B376" s="108">
        <f>'Extra cheques'!D415</f>
        <v>0</v>
      </c>
      <c r="C376" s="108">
        <f>'Extra cheques'!E415</f>
        <v>0</v>
      </c>
      <c r="D376" s="108">
        <f>'Extra cheques'!F415</f>
        <v>0</v>
      </c>
      <c r="E376" s="108">
        <f>'Extra cheques'!G415</f>
        <v>0</v>
      </c>
      <c r="F376" s="24" t="e">
        <f t="shared" si="64"/>
        <v>#N/A</v>
      </c>
      <c r="G376" s="24" t="str">
        <f t="shared" si="65"/>
        <v/>
      </c>
      <c r="J376" s="22">
        <f t="shared" si="60"/>
        <v>0</v>
      </c>
      <c r="K376" s="22">
        <f t="shared" si="61"/>
        <v>0</v>
      </c>
    </row>
    <row r="377" spans="1:11" x14ac:dyDescent="0.25">
      <c r="G377" s="24" t="str">
        <f>CONCATENATE($G$8,G362,G363,G364,G365,G366,G367,G368,G369,G370,G371,G372,G373,G374,G375,G376)</f>
        <v>{00:5:-000:USD:220301:0:0:0:0:0:0}</v>
      </c>
      <c r="J377" s="113">
        <f>SUM(J14:J376)</f>
        <v>0</v>
      </c>
      <c r="K377" s="113">
        <f>SUM(K14:K376)</f>
        <v>0</v>
      </c>
    </row>
  </sheetData>
  <sheetProtection password="8C7B" sheet="1" objects="1" scenarios="1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rgb="FFFF0000"/>
  </sheetPr>
  <dimension ref="A1:D218"/>
  <sheetViews>
    <sheetView rightToLeft="1" workbookViewId="0">
      <pane xSplit="1" ySplit="1" topLeftCell="B53" activePane="bottomRight" state="frozen"/>
      <selection pane="topRight" activeCell="B1" sqref="B1"/>
      <selection pane="bottomLeft" activeCell="A2" sqref="A2"/>
      <selection pane="bottomRight" activeCell="B210" sqref="B210"/>
    </sheetView>
  </sheetViews>
  <sheetFormatPr defaultColWidth="0" defaultRowHeight="15" x14ac:dyDescent="0.25"/>
  <cols>
    <col min="1" max="1" width="8.85546875" customWidth="1"/>
    <col min="2" max="2" width="38" customWidth="1"/>
    <col min="3" max="3" width="42" customWidth="1"/>
    <col min="4" max="4" width="1" customWidth="1"/>
    <col min="5" max="16384" width="8.85546875" hidden="1"/>
  </cols>
  <sheetData>
    <row r="1" spans="1:3" x14ac:dyDescent="0.25">
      <c r="A1" s="1" t="s">
        <v>108</v>
      </c>
      <c r="B1" s="2" t="s">
        <v>536</v>
      </c>
      <c r="C1" s="2" t="s">
        <v>535</v>
      </c>
    </row>
    <row r="2" spans="1:3" ht="21" x14ac:dyDescent="0.55000000000000004">
      <c r="A2" s="209">
        <v>111001</v>
      </c>
      <c r="B2" s="210" t="s">
        <v>322</v>
      </c>
      <c r="C2" s="211" t="s">
        <v>109</v>
      </c>
    </row>
    <row r="3" spans="1:3" ht="21" x14ac:dyDescent="0.55000000000000004">
      <c r="A3" s="209">
        <v>111002</v>
      </c>
      <c r="B3" s="210" t="s">
        <v>323</v>
      </c>
      <c r="C3" s="211" t="s">
        <v>110</v>
      </c>
    </row>
    <row r="4" spans="1:3" ht="21" x14ac:dyDescent="0.55000000000000004">
      <c r="A4" s="209">
        <v>112001</v>
      </c>
      <c r="B4" s="210" t="s">
        <v>324</v>
      </c>
      <c r="C4" s="211" t="s">
        <v>111</v>
      </c>
    </row>
    <row r="5" spans="1:3" ht="21" x14ac:dyDescent="0.55000000000000004">
      <c r="A5" s="209">
        <v>112002</v>
      </c>
      <c r="B5" s="210" t="s">
        <v>325</v>
      </c>
      <c r="C5" s="211" t="s">
        <v>112</v>
      </c>
    </row>
    <row r="6" spans="1:3" ht="21" x14ac:dyDescent="0.55000000000000004">
      <c r="A6" s="209">
        <v>113001</v>
      </c>
      <c r="B6" s="210" t="s">
        <v>326</v>
      </c>
      <c r="C6" s="211" t="s">
        <v>113</v>
      </c>
    </row>
    <row r="7" spans="1:3" ht="21" x14ac:dyDescent="0.55000000000000004">
      <c r="A7" s="209">
        <v>113002</v>
      </c>
      <c r="B7" s="210" t="s">
        <v>327</v>
      </c>
      <c r="C7" s="211" t="s">
        <v>114</v>
      </c>
    </row>
    <row r="8" spans="1:3" ht="21" x14ac:dyDescent="0.55000000000000004">
      <c r="A8" s="209">
        <v>113003</v>
      </c>
      <c r="B8" s="210" t="s">
        <v>328</v>
      </c>
      <c r="C8" s="211" t="s">
        <v>115</v>
      </c>
    </row>
    <row r="9" spans="1:3" ht="21" x14ac:dyDescent="0.55000000000000004">
      <c r="A9" s="209">
        <v>113004</v>
      </c>
      <c r="B9" s="210" t="s">
        <v>329</v>
      </c>
      <c r="C9" s="211" t="s">
        <v>116</v>
      </c>
    </row>
    <row r="10" spans="1:3" ht="21" x14ac:dyDescent="0.55000000000000004">
      <c r="A10" s="209">
        <v>113005</v>
      </c>
      <c r="B10" s="210" t="s">
        <v>330</v>
      </c>
      <c r="C10" s="211" t="s">
        <v>117</v>
      </c>
    </row>
    <row r="11" spans="1:3" ht="21" x14ac:dyDescent="0.55000000000000004">
      <c r="A11" s="209">
        <v>118001</v>
      </c>
      <c r="B11" s="210" t="s">
        <v>331</v>
      </c>
      <c r="C11" s="211" t="s">
        <v>118</v>
      </c>
    </row>
    <row r="12" spans="1:3" ht="21" x14ac:dyDescent="0.55000000000000004">
      <c r="A12" s="209">
        <v>118002</v>
      </c>
      <c r="B12" s="210" t="s">
        <v>332</v>
      </c>
      <c r="C12" s="211" t="s">
        <v>119</v>
      </c>
    </row>
    <row r="13" spans="1:3" ht="21" x14ac:dyDescent="0.55000000000000004">
      <c r="A13" s="209">
        <v>118003</v>
      </c>
      <c r="B13" s="210" t="s">
        <v>333</v>
      </c>
      <c r="C13" s="211" t="s">
        <v>120</v>
      </c>
    </row>
    <row r="14" spans="1:3" ht="21" x14ac:dyDescent="0.55000000000000004">
      <c r="A14" s="209">
        <v>118004</v>
      </c>
      <c r="B14" s="210" t="s">
        <v>334</v>
      </c>
      <c r="C14" s="211" t="s">
        <v>121</v>
      </c>
    </row>
    <row r="15" spans="1:3" ht="21" x14ac:dyDescent="0.55000000000000004">
      <c r="A15" s="209">
        <v>118005</v>
      </c>
      <c r="B15" s="210" t="s">
        <v>335</v>
      </c>
      <c r="C15" s="211" t="s">
        <v>122</v>
      </c>
    </row>
    <row r="16" spans="1:3" ht="21" x14ac:dyDescent="0.55000000000000004">
      <c r="A16" s="209">
        <v>118006</v>
      </c>
      <c r="B16" s="210" t="s">
        <v>336</v>
      </c>
      <c r="C16" s="211" t="s">
        <v>123</v>
      </c>
    </row>
    <row r="17" spans="1:3" ht="21" x14ac:dyDescent="0.55000000000000004">
      <c r="A17" s="209">
        <v>118007</v>
      </c>
      <c r="B17" s="210" t="s">
        <v>337</v>
      </c>
      <c r="C17" s="211" t="s">
        <v>124</v>
      </c>
    </row>
    <row r="18" spans="1:3" ht="21" x14ac:dyDescent="0.55000000000000004">
      <c r="A18" s="209">
        <v>118008</v>
      </c>
      <c r="B18" s="210" t="s">
        <v>338</v>
      </c>
      <c r="C18" s="211" t="s">
        <v>125</v>
      </c>
    </row>
    <row r="19" spans="1:3" ht="21" x14ac:dyDescent="0.55000000000000004">
      <c r="A19" s="209">
        <v>118009</v>
      </c>
      <c r="B19" s="210" t="s">
        <v>339</v>
      </c>
      <c r="C19" s="211" t="s">
        <v>126</v>
      </c>
    </row>
    <row r="20" spans="1:3" ht="21" x14ac:dyDescent="0.55000000000000004">
      <c r="A20" s="209">
        <v>118010</v>
      </c>
      <c r="B20" s="210" t="s">
        <v>340</v>
      </c>
      <c r="C20" s="211" t="s">
        <v>127</v>
      </c>
    </row>
    <row r="21" spans="1:3" ht="21" x14ac:dyDescent="0.55000000000000004">
      <c r="A21" s="209">
        <v>119001</v>
      </c>
      <c r="B21" s="210" t="s">
        <v>341</v>
      </c>
      <c r="C21" s="211" t="s">
        <v>128</v>
      </c>
    </row>
    <row r="22" spans="1:3" ht="21" x14ac:dyDescent="0.55000000000000004">
      <c r="A22" s="209">
        <v>119999</v>
      </c>
      <c r="B22" s="210" t="s">
        <v>342</v>
      </c>
      <c r="C22" s="211" t="s">
        <v>129</v>
      </c>
    </row>
    <row r="23" spans="1:3" ht="21" x14ac:dyDescent="0.55000000000000004">
      <c r="A23" s="209">
        <v>121001</v>
      </c>
      <c r="B23" s="210" t="s">
        <v>343</v>
      </c>
      <c r="C23" s="211" t="s">
        <v>130</v>
      </c>
    </row>
    <row r="24" spans="1:3" ht="21" x14ac:dyDescent="0.55000000000000004">
      <c r="A24" s="209">
        <v>121002</v>
      </c>
      <c r="B24" s="210" t="s">
        <v>344</v>
      </c>
      <c r="C24" s="211" t="s">
        <v>131</v>
      </c>
    </row>
    <row r="25" spans="1:3" ht="21" x14ac:dyDescent="0.55000000000000004">
      <c r="A25" s="209">
        <v>121003</v>
      </c>
      <c r="B25" s="210" t="s">
        <v>345</v>
      </c>
      <c r="C25" s="211" t="s">
        <v>132</v>
      </c>
    </row>
    <row r="26" spans="1:3" ht="21" x14ac:dyDescent="0.55000000000000004">
      <c r="A26" s="209">
        <v>121004</v>
      </c>
      <c r="B26" s="210" t="s">
        <v>346</v>
      </c>
      <c r="C26" s="211" t="s">
        <v>133</v>
      </c>
    </row>
    <row r="27" spans="1:3" ht="21" x14ac:dyDescent="0.55000000000000004">
      <c r="A27" s="209">
        <v>121005</v>
      </c>
      <c r="B27" s="210" t="s">
        <v>347</v>
      </c>
      <c r="C27" s="211" t="s">
        <v>134</v>
      </c>
    </row>
    <row r="28" spans="1:3" ht="21" x14ac:dyDescent="0.55000000000000004">
      <c r="A28" s="209">
        <v>121006</v>
      </c>
      <c r="B28" s="210" t="s">
        <v>348</v>
      </c>
      <c r="C28" s="211" t="s">
        <v>135</v>
      </c>
    </row>
    <row r="29" spans="1:3" ht="21" x14ac:dyDescent="0.55000000000000004">
      <c r="A29" s="209">
        <v>121007</v>
      </c>
      <c r="B29" s="210" t="s">
        <v>349</v>
      </c>
      <c r="C29" s="211" t="s">
        <v>136</v>
      </c>
    </row>
    <row r="30" spans="1:3" ht="21" x14ac:dyDescent="0.55000000000000004">
      <c r="A30" s="209">
        <v>121008</v>
      </c>
      <c r="B30" s="210" t="s">
        <v>350</v>
      </c>
      <c r="C30" s="212" t="s">
        <v>137</v>
      </c>
    </row>
    <row r="31" spans="1:3" ht="21" x14ac:dyDescent="0.55000000000000004">
      <c r="A31" s="209">
        <v>121009</v>
      </c>
      <c r="B31" s="210" t="s">
        <v>351</v>
      </c>
      <c r="C31" s="211" t="s">
        <v>138</v>
      </c>
    </row>
    <row r="32" spans="1:3" ht="21" x14ac:dyDescent="0.55000000000000004">
      <c r="A32" s="209">
        <v>121010</v>
      </c>
      <c r="B32" s="210" t="s">
        <v>352</v>
      </c>
      <c r="C32" s="211" t="s">
        <v>139</v>
      </c>
    </row>
    <row r="33" spans="1:3" ht="21" x14ac:dyDescent="0.55000000000000004">
      <c r="A33" s="209">
        <v>121011</v>
      </c>
      <c r="B33" s="210" t="s">
        <v>353</v>
      </c>
      <c r="C33" s="211" t="s">
        <v>140</v>
      </c>
    </row>
    <row r="34" spans="1:3" ht="21" x14ac:dyDescent="0.55000000000000004">
      <c r="A34" s="209">
        <v>121012</v>
      </c>
      <c r="B34" s="210" t="s">
        <v>354</v>
      </c>
      <c r="C34" s="211" t="s">
        <v>141</v>
      </c>
    </row>
    <row r="35" spans="1:3" ht="21" x14ac:dyDescent="0.55000000000000004">
      <c r="A35" s="209">
        <v>121013</v>
      </c>
      <c r="B35" s="210" t="s">
        <v>355</v>
      </c>
      <c r="C35" s="211" t="s">
        <v>142</v>
      </c>
    </row>
    <row r="36" spans="1:3" ht="21" x14ac:dyDescent="0.55000000000000004">
      <c r="A36" s="209">
        <v>121014</v>
      </c>
      <c r="B36" s="210" t="s">
        <v>356</v>
      </c>
      <c r="C36" s="211" t="s">
        <v>143</v>
      </c>
    </row>
    <row r="37" spans="1:3" ht="21" x14ac:dyDescent="0.55000000000000004">
      <c r="A37" s="209">
        <v>121015</v>
      </c>
      <c r="B37" s="210" t="s">
        <v>357</v>
      </c>
      <c r="C37" s="211" t="s">
        <v>144</v>
      </c>
    </row>
    <row r="38" spans="1:3" ht="21" x14ac:dyDescent="0.55000000000000004">
      <c r="A38" s="209">
        <v>121016</v>
      </c>
      <c r="B38" s="210" t="s">
        <v>358</v>
      </c>
      <c r="C38" s="211" t="s">
        <v>145</v>
      </c>
    </row>
    <row r="39" spans="1:3" ht="21" x14ac:dyDescent="0.55000000000000004">
      <c r="A39" s="209">
        <v>121017</v>
      </c>
      <c r="B39" s="210" t="s">
        <v>359</v>
      </c>
      <c r="C39" s="211" t="s">
        <v>146</v>
      </c>
    </row>
    <row r="40" spans="1:3" ht="21" x14ac:dyDescent="0.55000000000000004">
      <c r="A40" s="209">
        <v>121018</v>
      </c>
      <c r="B40" s="210" t="s">
        <v>360</v>
      </c>
      <c r="C40" s="211" t="s">
        <v>147</v>
      </c>
    </row>
    <row r="41" spans="1:3" ht="21" x14ac:dyDescent="0.55000000000000004">
      <c r="A41" s="209">
        <v>121019</v>
      </c>
      <c r="B41" s="210" t="s">
        <v>361</v>
      </c>
      <c r="C41" s="211" t="s">
        <v>148</v>
      </c>
    </row>
    <row r="42" spans="1:3" ht="21" x14ac:dyDescent="0.55000000000000004">
      <c r="A42" s="209">
        <v>121020</v>
      </c>
      <c r="B42" s="210" t="s">
        <v>362</v>
      </c>
      <c r="C42" s="211" t="s">
        <v>149</v>
      </c>
    </row>
    <row r="43" spans="1:3" ht="21" x14ac:dyDescent="0.55000000000000004">
      <c r="A43" s="209">
        <v>121021</v>
      </c>
      <c r="B43" s="210" t="s">
        <v>363</v>
      </c>
      <c r="C43" s="211" t="s">
        <v>150</v>
      </c>
    </row>
    <row r="44" spans="1:3" ht="21" x14ac:dyDescent="0.55000000000000004">
      <c r="A44" s="209">
        <v>121022</v>
      </c>
      <c r="B44" s="210" t="s">
        <v>364</v>
      </c>
      <c r="C44" s="211" t="s">
        <v>151</v>
      </c>
    </row>
    <row r="45" spans="1:3" ht="21" x14ac:dyDescent="0.55000000000000004">
      <c r="A45" s="209">
        <v>121023</v>
      </c>
      <c r="B45" s="210" t="s">
        <v>365</v>
      </c>
      <c r="C45" s="211" t="s">
        <v>152</v>
      </c>
    </row>
    <row r="46" spans="1:3" ht="21" x14ac:dyDescent="0.55000000000000004">
      <c r="A46" s="209">
        <v>121024</v>
      </c>
      <c r="B46" s="210" t="s">
        <v>366</v>
      </c>
      <c r="C46" s="211" t="s">
        <v>153</v>
      </c>
    </row>
    <row r="47" spans="1:3" ht="21" x14ac:dyDescent="0.55000000000000004">
      <c r="A47" s="209">
        <v>121025</v>
      </c>
      <c r="B47" s="210" t="s">
        <v>367</v>
      </c>
      <c r="C47" s="211" t="s">
        <v>154</v>
      </c>
    </row>
    <row r="48" spans="1:3" ht="21" x14ac:dyDescent="0.55000000000000004">
      <c r="A48" s="209">
        <v>121026</v>
      </c>
      <c r="B48" s="210" t="s">
        <v>368</v>
      </c>
      <c r="C48" s="211" t="s">
        <v>155</v>
      </c>
    </row>
    <row r="49" spans="1:3" ht="21" x14ac:dyDescent="0.55000000000000004">
      <c r="A49" s="209">
        <v>121027</v>
      </c>
      <c r="B49" s="210" t="s">
        <v>369</v>
      </c>
      <c r="C49" s="211" t="s">
        <v>156</v>
      </c>
    </row>
    <row r="50" spans="1:3" ht="21" x14ac:dyDescent="0.55000000000000004">
      <c r="A50" s="209">
        <v>121028</v>
      </c>
      <c r="B50" s="210" t="s">
        <v>370</v>
      </c>
      <c r="C50" s="211" t="s">
        <v>157</v>
      </c>
    </row>
    <row r="51" spans="1:3" ht="21" x14ac:dyDescent="0.55000000000000004">
      <c r="A51" s="209">
        <v>121029</v>
      </c>
      <c r="B51" s="210" t="s">
        <v>371</v>
      </c>
      <c r="C51" s="211" t="s">
        <v>158</v>
      </c>
    </row>
    <row r="52" spans="1:3" ht="21" x14ac:dyDescent="0.55000000000000004">
      <c r="A52" s="209">
        <v>121030</v>
      </c>
      <c r="B52" s="210" t="s">
        <v>372</v>
      </c>
      <c r="C52" s="211" t="s">
        <v>159</v>
      </c>
    </row>
    <row r="53" spans="1:3" ht="21" x14ac:dyDescent="0.55000000000000004">
      <c r="A53" s="209">
        <v>121031</v>
      </c>
      <c r="B53" s="210" t="s">
        <v>373</v>
      </c>
      <c r="C53" s="211" t="s">
        <v>160</v>
      </c>
    </row>
    <row r="54" spans="1:3" ht="21" x14ac:dyDescent="0.55000000000000004">
      <c r="A54" s="209">
        <v>121032</v>
      </c>
      <c r="B54" s="210" t="s">
        <v>374</v>
      </c>
      <c r="C54" s="211" t="s">
        <v>161</v>
      </c>
    </row>
    <row r="55" spans="1:3" ht="21" x14ac:dyDescent="0.55000000000000004">
      <c r="A55" s="209">
        <v>121033</v>
      </c>
      <c r="B55" s="210" t="s">
        <v>375</v>
      </c>
      <c r="C55" s="211" t="s">
        <v>162</v>
      </c>
    </row>
    <row r="56" spans="1:3" ht="21" x14ac:dyDescent="0.55000000000000004">
      <c r="A56" s="209">
        <v>121034</v>
      </c>
      <c r="B56" s="210" t="s">
        <v>376</v>
      </c>
      <c r="C56" s="211" t="s">
        <v>163</v>
      </c>
    </row>
    <row r="57" spans="1:3" ht="21" x14ac:dyDescent="0.55000000000000004">
      <c r="A57" s="209">
        <v>121035</v>
      </c>
      <c r="B57" s="210" t="s">
        <v>377</v>
      </c>
      <c r="C57" s="211" t="s">
        <v>164</v>
      </c>
    </row>
    <row r="58" spans="1:3" ht="21" x14ac:dyDescent="0.55000000000000004">
      <c r="A58" s="209">
        <v>121036</v>
      </c>
      <c r="B58" s="210" t="s">
        <v>378</v>
      </c>
      <c r="C58" s="211" t="s">
        <v>165</v>
      </c>
    </row>
    <row r="59" spans="1:3" ht="21" x14ac:dyDescent="0.55000000000000004">
      <c r="A59" s="209">
        <v>121037</v>
      </c>
      <c r="B59" s="210" t="s">
        <v>379</v>
      </c>
      <c r="C59" s="211" t="s">
        <v>166</v>
      </c>
    </row>
    <row r="60" spans="1:3" ht="21" x14ac:dyDescent="0.55000000000000004">
      <c r="A60" s="209">
        <v>121038</v>
      </c>
      <c r="B60" s="210" t="s">
        <v>380</v>
      </c>
      <c r="C60" s="211" t="s">
        <v>167</v>
      </c>
    </row>
    <row r="61" spans="1:3" ht="21" x14ac:dyDescent="0.55000000000000004">
      <c r="A61" s="209">
        <v>121039</v>
      </c>
      <c r="B61" s="210" t="s">
        <v>381</v>
      </c>
      <c r="C61" s="211" t="s">
        <v>168</v>
      </c>
    </row>
    <row r="62" spans="1:3" ht="21" x14ac:dyDescent="0.55000000000000004">
      <c r="A62" s="209">
        <v>121040</v>
      </c>
      <c r="B62" s="210" t="s">
        <v>382</v>
      </c>
      <c r="C62" s="211" t="s">
        <v>169</v>
      </c>
    </row>
    <row r="63" spans="1:3" ht="21" x14ac:dyDescent="0.55000000000000004">
      <c r="A63" s="209">
        <v>121041</v>
      </c>
      <c r="B63" s="210" t="s">
        <v>383</v>
      </c>
      <c r="C63" s="211" t="s">
        <v>170</v>
      </c>
    </row>
    <row r="64" spans="1:3" ht="21" x14ac:dyDescent="0.55000000000000004">
      <c r="A64" s="209">
        <v>121042</v>
      </c>
      <c r="B64" s="210" t="s">
        <v>384</v>
      </c>
      <c r="C64" s="211" t="s">
        <v>171</v>
      </c>
    </row>
    <row r="65" spans="1:3" ht="21" x14ac:dyDescent="0.55000000000000004">
      <c r="A65" s="209">
        <v>121043</v>
      </c>
      <c r="B65" s="210" t="s">
        <v>385</v>
      </c>
      <c r="C65" s="211" t="s">
        <v>172</v>
      </c>
    </row>
    <row r="66" spans="1:3" ht="21" x14ac:dyDescent="0.55000000000000004">
      <c r="A66" s="209">
        <v>121044</v>
      </c>
      <c r="B66" s="210" t="s">
        <v>386</v>
      </c>
      <c r="C66" s="211" t="s">
        <v>173</v>
      </c>
    </row>
    <row r="67" spans="1:3" ht="21" x14ac:dyDescent="0.55000000000000004">
      <c r="A67" s="209">
        <v>121045</v>
      </c>
      <c r="B67" s="210" t="s">
        <v>387</v>
      </c>
      <c r="C67" s="211" t="s">
        <v>174</v>
      </c>
    </row>
    <row r="68" spans="1:3" ht="21" x14ac:dyDescent="0.55000000000000004">
      <c r="A68" s="209">
        <v>121046</v>
      </c>
      <c r="B68" s="210" t="s">
        <v>388</v>
      </c>
      <c r="C68" s="211" t="s">
        <v>175</v>
      </c>
    </row>
    <row r="69" spans="1:3" ht="21" x14ac:dyDescent="0.55000000000000004">
      <c r="A69" s="209">
        <v>121047</v>
      </c>
      <c r="B69" s="210" t="s">
        <v>389</v>
      </c>
      <c r="C69" s="211" t="s">
        <v>176</v>
      </c>
    </row>
    <row r="70" spans="1:3" ht="21" x14ac:dyDescent="0.55000000000000004">
      <c r="A70" s="209">
        <v>121048</v>
      </c>
      <c r="B70" s="210" t="s">
        <v>390</v>
      </c>
      <c r="C70" s="211" t="s">
        <v>177</v>
      </c>
    </row>
    <row r="71" spans="1:3" ht="21" x14ac:dyDescent="0.55000000000000004">
      <c r="A71" s="209">
        <v>121049</v>
      </c>
      <c r="B71" s="210" t="s">
        <v>391</v>
      </c>
      <c r="C71" s="211" t="s">
        <v>178</v>
      </c>
    </row>
    <row r="72" spans="1:3" ht="21" x14ac:dyDescent="0.55000000000000004">
      <c r="A72" s="209">
        <v>121050</v>
      </c>
      <c r="B72" s="210" t="s">
        <v>392</v>
      </c>
      <c r="C72" s="211" t="s">
        <v>179</v>
      </c>
    </row>
    <row r="73" spans="1:3" ht="21" x14ac:dyDescent="0.55000000000000004">
      <c r="A73" s="209">
        <v>121051</v>
      </c>
      <c r="B73" s="210" t="s">
        <v>393</v>
      </c>
      <c r="C73" s="211" t="s">
        <v>180</v>
      </c>
    </row>
    <row r="74" spans="1:3" ht="21" x14ac:dyDescent="0.55000000000000004">
      <c r="A74" s="209">
        <v>121052</v>
      </c>
      <c r="B74" s="210" t="s">
        <v>394</v>
      </c>
      <c r="C74" s="211" t="s">
        <v>181</v>
      </c>
    </row>
    <row r="75" spans="1:3" ht="21" x14ac:dyDescent="0.55000000000000004">
      <c r="A75" s="209">
        <v>121053</v>
      </c>
      <c r="B75" s="210" t="s">
        <v>395</v>
      </c>
      <c r="C75" s="211" t="s">
        <v>182</v>
      </c>
    </row>
    <row r="76" spans="1:3" ht="21" x14ac:dyDescent="0.55000000000000004">
      <c r="A76" s="209">
        <v>121054</v>
      </c>
      <c r="B76" s="210" t="s">
        <v>396</v>
      </c>
      <c r="C76" s="211" t="s">
        <v>183</v>
      </c>
    </row>
    <row r="77" spans="1:3" ht="21" x14ac:dyDescent="0.55000000000000004">
      <c r="A77" s="209">
        <v>121055</v>
      </c>
      <c r="B77" s="210" t="s">
        <v>397</v>
      </c>
      <c r="C77" s="211" t="s">
        <v>184</v>
      </c>
    </row>
    <row r="78" spans="1:3" ht="21" x14ac:dyDescent="0.55000000000000004">
      <c r="A78" s="209">
        <v>121056</v>
      </c>
      <c r="B78" s="210" t="s">
        <v>398</v>
      </c>
      <c r="C78" s="211" t="s">
        <v>185</v>
      </c>
    </row>
    <row r="79" spans="1:3" ht="21" x14ac:dyDescent="0.55000000000000004">
      <c r="A79" s="209">
        <v>121057</v>
      </c>
      <c r="B79" s="210" t="s">
        <v>399</v>
      </c>
      <c r="C79" s="211" t="s">
        <v>186</v>
      </c>
    </row>
    <row r="80" spans="1:3" ht="21" x14ac:dyDescent="0.55000000000000004">
      <c r="A80" s="209">
        <v>121058</v>
      </c>
      <c r="B80" s="210" t="s">
        <v>400</v>
      </c>
      <c r="C80" s="211" t="s">
        <v>187</v>
      </c>
    </row>
    <row r="81" spans="1:3" ht="21" x14ac:dyDescent="0.55000000000000004">
      <c r="A81" s="209">
        <v>121059</v>
      </c>
      <c r="B81" s="210" t="s">
        <v>401</v>
      </c>
      <c r="C81" s="211" t="s">
        <v>188</v>
      </c>
    </row>
    <row r="82" spans="1:3" ht="21" x14ac:dyDescent="0.55000000000000004">
      <c r="A82" s="209">
        <v>121060</v>
      </c>
      <c r="B82" s="210" t="s">
        <v>402</v>
      </c>
      <c r="C82" s="211" t="s">
        <v>189</v>
      </c>
    </row>
    <row r="83" spans="1:3" ht="21" x14ac:dyDescent="0.55000000000000004">
      <c r="A83" s="209">
        <v>121061</v>
      </c>
      <c r="B83" s="210" t="s">
        <v>403</v>
      </c>
      <c r="C83" s="211" t="s">
        <v>190</v>
      </c>
    </row>
    <row r="84" spans="1:3" ht="21" x14ac:dyDescent="0.55000000000000004">
      <c r="A84" s="209">
        <v>121062</v>
      </c>
      <c r="B84" s="210" t="s">
        <v>404</v>
      </c>
      <c r="C84" s="211" t="s">
        <v>191</v>
      </c>
    </row>
    <row r="85" spans="1:3" ht="21" x14ac:dyDescent="0.55000000000000004">
      <c r="A85" s="209">
        <v>121063</v>
      </c>
      <c r="B85" s="210" t="s">
        <v>405</v>
      </c>
      <c r="C85" s="211" t="s">
        <v>192</v>
      </c>
    </row>
    <row r="86" spans="1:3" ht="21" x14ac:dyDescent="0.55000000000000004">
      <c r="A86" s="209">
        <v>121064</v>
      </c>
      <c r="B86" s="210" t="s">
        <v>406</v>
      </c>
      <c r="C86" s="211" t="s">
        <v>193</v>
      </c>
    </row>
    <row r="87" spans="1:3" ht="21" x14ac:dyDescent="0.55000000000000004">
      <c r="A87" s="209">
        <v>121065</v>
      </c>
      <c r="B87" s="210" t="s">
        <v>407</v>
      </c>
      <c r="C87" s="211" t="s">
        <v>194</v>
      </c>
    </row>
    <row r="88" spans="1:3" ht="21" x14ac:dyDescent="0.55000000000000004">
      <c r="A88" s="209">
        <v>121066</v>
      </c>
      <c r="B88" s="210" t="s">
        <v>408</v>
      </c>
      <c r="C88" s="211" t="s">
        <v>195</v>
      </c>
    </row>
    <row r="89" spans="1:3" ht="21" x14ac:dyDescent="0.55000000000000004">
      <c r="A89" s="209">
        <v>121067</v>
      </c>
      <c r="B89" s="210" t="s">
        <v>409</v>
      </c>
      <c r="C89" s="211" t="s">
        <v>196</v>
      </c>
    </row>
    <row r="90" spans="1:3" ht="21" x14ac:dyDescent="0.55000000000000004">
      <c r="A90" s="209">
        <v>121068</v>
      </c>
      <c r="B90" s="210" t="s">
        <v>410</v>
      </c>
      <c r="C90" s="211" t="s">
        <v>197</v>
      </c>
    </row>
    <row r="91" spans="1:3" ht="21" x14ac:dyDescent="0.55000000000000004">
      <c r="A91" s="209">
        <v>121069</v>
      </c>
      <c r="B91" s="210" t="s">
        <v>411</v>
      </c>
      <c r="C91" s="211" t="s">
        <v>198</v>
      </c>
    </row>
    <row r="92" spans="1:3" ht="21" x14ac:dyDescent="0.55000000000000004">
      <c r="A92" s="209">
        <v>121070</v>
      </c>
      <c r="B92" s="210" t="s">
        <v>412</v>
      </c>
      <c r="C92" s="211" t="s">
        <v>199</v>
      </c>
    </row>
    <row r="93" spans="1:3" ht="21" x14ac:dyDescent="0.55000000000000004">
      <c r="A93" s="209">
        <v>121071</v>
      </c>
      <c r="B93" s="210" t="s">
        <v>413</v>
      </c>
      <c r="C93" s="211" t="s">
        <v>200</v>
      </c>
    </row>
    <row r="94" spans="1:3" ht="21" x14ac:dyDescent="0.55000000000000004">
      <c r="A94" s="209">
        <v>121072</v>
      </c>
      <c r="B94" s="210" t="s">
        <v>414</v>
      </c>
      <c r="C94" s="211" t="s">
        <v>201</v>
      </c>
    </row>
    <row r="95" spans="1:3" ht="21" x14ac:dyDescent="0.55000000000000004">
      <c r="A95" s="209">
        <v>121073</v>
      </c>
      <c r="B95" s="210" t="s">
        <v>415</v>
      </c>
      <c r="C95" s="211" t="s">
        <v>202</v>
      </c>
    </row>
    <row r="96" spans="1:3" ht="21" x14ac:dyDescent="0.55000000000000004">
      <c r="A96" s="209">
        <v>121074</v>
      </c>
      <c r="B96" s="210" t="s">
        <v>416</v>
      </c>
      <c r="C96" s="211" t="s">
        <v>203</v>
      </c>
    </row>
    <row r="97" spans="1:3" ht="21" x14ac:dyDescent="0.55000000000000004">
      <c r="A97" s="209">
        <v>121075</v>
      </c>
      <c r="B97" s="210" t="s">
        <v>417</v>
      </c>
      <c r="C97" s="211" t="s">
        <v>204</v>
      </c>
    </row>
    <row r="98" spans="1:3" ht="21" x14ac:dyDescent="0.55000000000000004">
      <c r="A98" s="209">
        <v>121076</v>
      </c>
      <c r="B98" s="210" t="s">
        <v>418</v>
      </c>
      <c r="C98" s="211" t="s">
        <v>205</v>
      </c>
    </row>
    <row r="99" spans="1:3" ht="21" x14ac:dyDescent="0.55000000000000004">
      <c r="A99" s="209">
        <v>121077</v>
      </c>
      <c r="B99" s="210" t="s">
        <v>419</v>
      </c>
      <c r="C99" s="211" t="s">
        <v>206</v>
      </c>
    </row>
    <row r="100" spans="1:3" ht="21" x14ac:dyDescent="0.55000000000000004">
      <c r="A100" s="213">
        <v>121078</v>
      </c>
      <c r="B100" s="214" t="s">
        <v>420</v>
      </c>
      <c r="C100" s="212" t="s">
        <v>207</v>
      </c>
    </row>
    <row r="101" spans="1:3" ht="21" x14ac:dyDescent="0.55000000000000004">
      <c r="A101" s="213">
        <v>121079</v>
      </c>
      <c r="B101" s="214" t="s">
        <v>421</v>
      </c>
      <c r="C101" s="212" t="s">
        <v>208</v>
      </c>
    </row>
    <row r="102" spans="1:3" ht="21" x14ac:dyDescent="0.55000000000000004">
      <c r="A102" s="213">
        <v>121080</v>
      </c>
      <c r="B102" s="214" t="s">
        <v>422</v>
      </c>
      <c r="C102" s="212" t="s">
        <v>209</v>
      </c>
    </row>
    <row r="103" spans="1:3" ht="21" x14ac:dyDescent="0.55000000000000004">
      <c r="A103" s="213">
        <v>121081</v>
      </c>
      <c r="B103" s="214" t="s">
        <v>423</v>
      </c>
      <c r="C103" s="212" t="s">
        <v>210</v>
      </c>
    </row>
    <row r="104" spans="1:3" ht="21" x14ac:dyDescent="0.55000000000000004">
      <c r="A104" s="213">
        <v>121082</v>
      </c>
      <c r="B104" s="214" t="s">
        <v>424</v>
      </c>
      <c r="C104" s="212" t="s">
        <v>211</v>
      </c>
    </row>
    <row r="105" spans="1:3" ht="21" x14ac:dyDescent="0.55000000000000004">
      <c r="A105" s="213">
        <v>121083</v>
      </c>
      <c r="B105" s="214" t="s">
        <v>425</v>
      </c>
      <c r="C105" s="212" t="s">
        <v>212</v>
      </c>
    </row>
    <row r="106" spans="1:3" ht="21" x14ac:dyDescent="0.55000000000000004">
      <c r="A106" s="209">
        <v>121999</v>
      </c>
      <c r="B106" s="210" t="s">
        <v>426</v>
      </c>
      <c r="C106" s="211" t="s">
        <v>213</v>
      </c>
    </row>
    <row r="107" spans="1:3" ht="21" x14ac:dyDescent="0.55000000000000004">
      <c r="A107" s="209">
        <v>123001</v>
      </c>
      <c r="B107" s="210" t="s">
        <v>427</v>
      </c>
      <c r="C107" s="211" t="s">
        <v>214</v>
      </c>
    </row>
    <row r="108" spans="1:3" ht="21" x14ac:dyDescent="0.55000000000000004">
      <c r="A108" s="209">
        <v>123002</v>
      </c>
      <c r="B108" s="210" t="s">
        <v>428</v>
      </c>
      <c r="C108" s="211" t="s">
        <v>215</v>
      </c>
    </row>
    <row r="109" spans="1:3" ht="21" x14ac:dyDescent="0.55000000000000004">
      <c r="A109" s="209">
        <v>123003</v>
      </c>
      <c r="B109" s="210" t="s">
        <v>429</v>
      </c>
      <c r="C109" s="211" t="s">
        <v>216</v>
      </c>
    </row>
    <row r="110" spans="1:3" ht="21" x14ac:dyDescent="0.55000000000000004">
      <c r="A110" s="209">
        <v>123004</v>
      </c>
      <c r="B110" s="210" t="s">
        <v>430</v>
      </c>
      <c r="C110" s="211" t="s">
        <v>217</v>
      </c>
    </row>
    <row r="111" spans="1:3" ht="21" x14ac:dyDescent="0.55000000000000004">
      <c r="A111" s="209">
        <v>123005</v>
      </c>
      <c r="B111" s="210" t="s">
        <v>431</v>
      </c>
      <c r="C111" s="211" t="s">
        <v>218</v>
      </c>
    </row>
    <row r="112" spans="1:3" ht="21" x14ac:dyDescent="0.55000000000000004">
      <c r="A112" s="209">
        <v>123006</v>
      </c>
      <c r="B112" s="210" t="s">
        <v>432</v>
      </c>
      <c r="C112" s="211" t="s">
        <v>219</v>
      </c>
    </row>
    <row r="113" spans="1:3" ht="21" x14ac:dyDescent="0.55000000000000004">
      <c r="A113" s="209">
        <v>123007</v>
      </c>
      <c r="B113" s="210" t="s">
        <v>433</v>
      </c>
      <c r="C113" s="211" t="s">
        <v>220</v>
      </c>
    </row>
    <row r="114" spans="1:3" ht="21" x14ac:dyDescent="0.55000000000000004">
      <c r="A114" s="209">
        <v>123008</v>
      </c>
      <c r="B114" s="210" t="s">
        <v>434</v>
      </c>
      <c r="C114" s="211" t="s">
        <v>221</v>
      </c>
    </row>
    <row r="115" spans="1:3" ht="21" x14ac:dyDescent="0.55000000000000004">
      <c r="A115" s="209">
        <v>123009</v>
      </c>
      <c r="B115" s="210" t="s">
        <v>435</v>
      </c>
      <c r="C115" s="211" t="s">
        <v>222</v>
      </c>
    </row>
    <row r="116" spans="1:3" ht="21" x14ac:dyDescent="0.55000000000000004">
      <c r="A116" s="209">
        <v>123010</v>
      </c>
      <c r="B116" s="210" t="s">
        <v>436</v>
      </c>
      <c r="C116" s="211" t="s">
        <v>223</v>
      </c>
    </row>
    <row r="117" spans="1:3" ht="21" x14ac:dyDescent="0.55000000000000004">
      <c r="A117" s="209">
        <v>123011</v>
      </c>
      <c r="B117" s="210" t="s">
        <v>437</v>
      </c>
      <c r="C117" s="211" t="s">
        <v>224</v>
      </c>
    </row>
    <row r="118" spans="1:3" ht="21" x14ac:dyDescent="0.55000000000000004">
      <c r="A118" s="209">
        <v>123012</v>
      </c>
      <c r="B118" s="210" t="s">
        <v>438</v>
      </c>
      <c r="C118" s="211" t="s">
        <v>225</v>
      </c>
    </row>
    <row r="119" spans="1:3" ht="21" x14ac:dyDescent="0.55000000000000004">
      <c r="A119" s="209">
        <v>123013</v>
      </c>
      <c r="B119" s="210" t="s">
        <v>439</v>
      </c>
      <c r="C119" s="211" t="s">
        <v>226</v>
      </c>
    </row>
    <row r="120" spans="1:3" ht="21" x14ac:dyDescent="0.55000000000000004">
      <c r="A120" s="209">
        <v>123014</v>
      </c>
      <c r="B120" s="210" t="s">
        <v>440</v>
      </c>
      <c r="C120" s="211" t="s">
        <v>227</v>
      </c>
    </row>
    <row r="121" spans="1:3" ht="21" x14ac:dyDescent="0.55000000000000004">
      <c r="A121" s="209">
        <v>123015</v>
      </c>
      <c r="B121" s="210" t="s">
        <v>441</v>
      </c>
      <c r="C121" s="211" t="s">
        <v>228</v>
      </c>
    </row>
    <row r="122" spans="1:3" ht="21" x14ac:dyDescent="0.55000000000000004">
      <c r="A122" s="209">
        <v>123016</v>
      </c>
      <c r="B122" s="210" t="s">
        <v>442</v>
      </c>
      <c r="C122" s="211" t="s">
        <v>229</v>
      </c>
    </row>
    <row r="123" spans="1:3" ht="21" x14ac:dyDescent="0.55000000000000004">
      <c r="A123" s="209">
        <v>123017</v>
      </c>
      <c r="B123" s="210" t="s">
        <v>443</v>
      </c>
      <c r="C123" s="211" t="s">
        <v>230</v>
      </c>
    </row>
    <row r="124" spans="1:3" ht="21" x14ac:dyDescent="0.55000000000000004">
      <c r="A124" s="209">
        <v>123018</v>
      </c>
      <c r="B124" s="210" t="s">
        <v>444</v>
      </c>
      <c r="C124" s="211" t="s">
        <v>231</v>
      </c>
    </row>
    <row r="125" spans="1:3" ht="21" x14ac:dyDescent="0.55000000000000004">
      <c r="A125" s="209">
        <v>123019</v>
      </c>
      <c r="B125" s="210" t="s">
        <v>445</v>
      </c>
      <c r="C125" s="211" t="s">
        <v>232</v>
      </c>
    </row>
    <row r="126" spans="1:3" ht="21" x14ac:dyDescent="0.55000000000000004">
      <c r="A126" s="209">
        <v>123020</v>
      </c>
      <c r="B126" s="210" t="s">
        <v>446</v>
      </c>
      <c r="C126" s="211" t="s">
        <v>233</v>
      </c>
    </row>
    <row r="127" spans="1:3" ht="21" x14ac:dyDescent="0.55000000000000004">
      <c r="A127" s="209">
        <v>123021</v>
      </c>
      <c r="B127" s="210" t="s">
        <v>447</v>
      </c>
      <c r="C127" s="211" t="s">
        <v>234</v>
      </c>
    </row>
    <row r="128" spans="1:3" ht="21" x14ac:dyDescent="0.55000000000000004">
      <c r="A128" s="209">
        <v>123022</v>
      </c>
      <c r="B128" s="210" t="s">
        <v>448</v>
      </c>
      <c r="C128" s="211" t="s">
        <v>235</v>
      </c>
    </row>
    <row r="129" spans="1:3" ht="21" x14ac:dyDescent="0.55000000000000004">
      <c r="A129" s="209">
        <v>123023</v>
      </c>
      <c r="B129" s="210" t="s">
        <v>449</v>
      </c>
      <c r="C129" s="211" t="s">
        <v>236</v>
      </c>
    </row>
    <row r="130" spans="1:3" ht="21" x14ac:dyDescent="0.55000000000000004">
      <c r="A130" s="209">
        <v>123024</v>
      </c>
      <c r="B130" s="210" t="s">
        <v>450</v>
      </c>
      <c r="C130" s="211" t="s">
        <v>237</v>
      </c>
    </row>
    <row r="131" spans="1:3" ht="21" x14ac:dyDescent="0.55000000000000004">
      <c r="A131" s="209">
        <v>123025</v>
      </c>
      <c r="B131" s="210" t="s">
        <v>451</v>
      </c>
      <c r="C131" s="211" t="s">
        <v>238</v>
      </c>
    </row>
    <row r="132" spans="1:3" ht="21" x14ac:dyDescent="0.55000000000000004">
      <c r="A132" s="209">
        <v>123026</v>
      </c>
      <c r="B132" s="210" t="s">
        <v>452</v>
      </c>
      <c r="C132" s="211" t="s">
        <v>239</v>
      </c>
    </row>
    <row r="133" spans="1:3" ht="21" x14ac:dyDescent="0.55000000000000004">
      <c r="A133" s="209">
        <v>123027</v>
      </c>
      <c r="B133" s="210" t="s">
        <v>453</v>
      </c>
      <c r="C133" s="211" t="s">
        <v>240</v>
      </c>
    </row>
    <row r="134" spans="1:3" ht="21" x14ac:dyDescent="0.55000000000000004">
      <c r="A134" s="209">
        <v>123028</v>
      </c>
      <c r="B134" s="210" t="s">
        <v>454</v>
      </c>
      <c r="C134" s="211" t="s">
        <v>241</v>
      </c>
    </row>
    <row r="135" spans="1:3" ht="21" x14ac:dyDescent="0.55000000000000004">
      <c r="A135" s="209">
        <v>123029</v>
      </c>
      <c r="B135" s="210" t="s">
        <v>455</v>
      </c>
      <c r="C135" s="211" t="s">
        <v>242</v>
      </c>
    </row>
    <row r="136" spans="1:3" ht="21" x14ac:dyDescent="0.55000000000000004">
      <c r="A136" s="209">
        <v>123999</v>
      </c>
      <c r="B136" s="210" t="s">
        <v>456</v>
      </c>
      <c r="C136" s="211" t="s">
        <v>243</v>
      </c>
    </row>
    <row r="137" spans="1:3" ht="21" x14ac:dyDescent="0.55000000000000004">
      <c r="A137" s="209">
        <v>124001</v>
      </c>
      <c r="B137" s="210" t="s">
        <v>457</v>
      </c>
      <c r="C137" s="211" t="s">
        <v>244</v>
      </c>
    </row>
    <row r="138" spans="1:3" ht="21" x14ac:dyDescent="0.55000000000000004">
      <c r="A138" s="209">
        <v>124002</v>
      </c>
      <c r="B138" s="210" t="s">
        <v>458</v>
      </c>
      <c r="C138" s="211" t="s">
        <v>245</v>
      </c>
    </row>
    <row r="139" spans="1:3" ht="21" x14ac:dyDescent="0.55000000000000004">
      <c r="A139" s="209">
        <v>124003</v>
      </c>
      <c r="B139" s="210" t="s">
        <v>459</v>
      </c>
      <c r="C139" s="211" t="s">
        <v>246</v>
      </c>
    </row>
    <row r="140" spans="1:3" ht="21" x14ac:dyDescent="0.55000000000000004">
      <c r="A140" s="209">
        <v>124004</v>
      </c>
      <c r="B140" s="210" t="s">
        <v>460</v>
      </c>
      <c r="C140" s="211" t="s">
        <v>247</v>
      </c>
    </row>
    <row r="141" spans="1:3" ht="21" x14ac:dyDescent="0.55000000000000004">
      <c r="A141" s="209">
        <v>124005</v>
      </c>
      <c r="B141" s="210" t="s">
        <v>461</v>
      </c>
      <c r="C141" s="211" t="s">
        <v>248</v>
      </c>
    </row>
    <row r="142" spans="1:3" ht="21" x14ac:dyDescent="0.55000000000000004">
      <c r="A142" s="209">
        <v>124006</v>
      </c>
      <c r="B142" s="210" t="s">
        <v>462</v>
      </c>
      <c r="C142" s="211" t="s">
        <v>249</v>
      </c>
    </row>
    <row r="143" spans="1:3" ht="21" x14ac:dyDescent="0.55000000000000004">
      <c r="A143" s="209">
        <v>124007</v>
      </c>
      <c r="B143" s="210" t="s">
        <v>463</v>
      </c>
      <c r="C143" s="211" t="s">
        <v>250</v>
      </c>
    </row>
    <row r="144" spans="1:3" ht="21" x14ac:dyDescent="0.55000000000000004">
      <c r="A144" s="209">
        <v>124008</v>
      </c>
      <c r="B144" s="210" t="s">
        <v>464</v>
      </c>
      <c r="C144" s="211" t="s">
        <v>251</v>
      </c>
    </row>
    <row r="145" spans="1:3" ht="21" x14ac:dyDescent="0.55000000000000004">
      <c r="A145" s="209">
        <v>124009</v>
      </c>
      <c r="B145" s="210" t="s">
        <v>465</v>
      </c>
      <c r="C145" s="211" t="s">
        <v>252</v>
      </c>
    </row>
    <row r="146" spans="1:3" ht="21" x14ac:dyDescent="0.55000000000000004">
      <c r="A146" s="209">
        <v>124010</v>
      </c>
      <c r="B146" s="210" t="s">
        <v>466</v>
      </c>
      <c r="C146" s="211" t="s">
        <v>253</v>
      </c>
    </row>
    <row r="147" spans="1:3" ht="21" x14ac:dyDescent="0.55000000000000004">
      <c r="A147" s="209">
        <v>124999</v>
      </c>
      <c r="B147" s="210" t="s">
        <v>467</v>
      </c>
      <c r="C147" s="211" t="s">
        <v>254</v>
      </c>
    </row>
    <row r="148" spans="1:3" ht="21" x14ac:dyDescent="0.55000000000000004">
      <c r="A148" s="209">
        <v>125001</v>
      </c>
      <c r="B148" s="210" t="s">
        <v>468</v>
      </c>
      <c r="C148" s="211" t="s">
        <v>255</v>
      </c>
    </row>
    <row r="149" spans="1:3" ht="21" x14ac:dyDescent="0.55000000000000004">
      <c r="A149" s="209">
        <v>125002</v>
      </c>
      <c r="B149" s="210" t="s">
        <v>469</v>
      </c>
      <c r="C149" s="211" t="s">
        <v>256</v>
      </c>
    </row>
    <row r="150" spans="1:3" ht="21" x14ac:dyDescent="0.55000000000000004">
      <c r="A150" s="209">
        <v>125003</v>
      </c>
      <c r="B150" s="210" t="s">
        <v>470</v>
      </c>
      <c r="C150" s="211" t="s">
        <v>257</v>
      </c>
    </row>
    <row r="151" spans="1:3" ht="21" x14ac:dyDescent="0.55000000000000004">
      <c r="A151" s="209">
        <v>125004</v>
      </c>
      <c r="B151" s="210" t="s">
        <v>471</v>
      </c>
      <c r="C151" s="211" t="s">
        <v>258</v>
      </c>
    </row>
    <row r="152" spans="1:3" ht="21" x14ac:dyDescent="0.55000000000000004">
      <c r="A152" s="209">
        <v>125005</v>
      </c>
      <c r="B152" s="210" t="s">
        <v>472</v>
      </c>
      <c r="C152" s="211" t="s">
        <v>259</v>
      </c>
    </row>
    <row r="153" spans="1:3" ht="21" x14ac:dyDescent="0.55000000000000004">
      <c r="A153" s="209">
        <v>125006</v>
      </c>
      <c r="B153" s="210" t="s">
        <v>473</v>
      </c>
      <c r="C153" s="211" t="s">
        <v>260</v>
      </c>
    </row>
    <row r="154" spans="1:3" ht="21" x14ac:dyDescent="0.55000000000000004">
      <c r="A154" s="209">
        <v>125007</v>
      </c>
      <c r="B154" s="210" t="s">
        <v>474</v>
      </c>
      <c r="C154" s="211" t="s">
        <v>261</v>
      </c>
    </row>
    <row r="155" spans="1:3" ht="21" x14ac:dyDescent="0.55000000000000004">
      <c r="A155" s="209">
        <v>125008</v>
      </c>
      <c r="B155" s="210" t="s">
        <v>475</v>
      </c>
      <c r="C155" s="211" t="s">
        <v>262</v>
      </c>
    </row>
    <row r="156" spans="1:3" ht="21" x14ac:dyDescent="0.55000000000000004">
      <c r="A156" s="209">
        <v>125009</v>
      </c>
      <c r="B156" s="210" t="s">
        <v>476</v>
      </c>
      <c r="C156" s="211" t="s">
        <v>263</v>
      </c>
    </row>
    <row r="157" spans="1:3" ht="21" x14ac:dyDescent="0.55000000000000004">
      <c r="A157" s="209">
        <v>125999</v>
      </c>
      <c r="B157" s="210" t="s">
        <v>477</v>
      </c>
      <c r="C157" s="211" t="s">
        <v>264</v>
      </c>
    </row>
    <row r="158" spans="1:3" ht="21" x14ac:dyDescent="0.55000000000000004">
      <c r="A158" s="209">
        <v>126001</v>
      </c>
      <c r="B158" s="210" t="s">
        <v>478</v>
      </c>
      <c r="C158" s="211" t="s">
        <v>265</v>
      </c>
    </row>
    <row r="159" spans="1:3" ht="21" x14ac:dyDescent="0.55000000000000004">
      <c r="A159" s="209">
        <v>126002</v>
      </c>
      <c r="B159" s="210" t="s">
        <v>479</v>
      </c>
      <c r="C159" s="211" t="s">
        <v>266</v>
      </c>
    </row>
    <row r="160" spans="1:3" ht="21" x14ac:dyDescent="0.55000000000000004">
      <c r="A160" s="209">
        <v>126003</v>
      </c>
      <c r="B160" s="210" t="s">
        <v>480</v>
      </c>
      <c r="C160" s="211" t="s">
        <v>267</v>
      </c>
    </row>
    <row r="161" spans="1:3" ht="21" x14ac:dyDescent="0.55000000000000004">
      <c r="A161" s="209">
        <v>126004</v>
      </c>
      <c r="B161" s="210" t="s">
        <v>481</v>
      </c>
      <c r="C161" s="211" t="s">
        <v>268</v>
      </c>
    </row>
    <row r="162" spans="1:3" ht="21" x14ac:dyDescent="0.55000000000000004">
      <c r="A162" s="209">
        <v>126005</v>
      </c>
      <c r="B162" s="210" t="s">
        <v>482</v>
      </c>
      <c r="C162" s="215" t="s">
        <v>269</v>
      </c>
    </row>
    <row r="163" spans="1:3" ht="21" x14ac:dyDescent="0.55000000000000004">
      <c r="A163" s="209">
        <v>126999</v>
      </c>
      <c r="B163" s="210" t="s">
        <v>483</v>
      </c>
      <c r="C163" s="211" t="s">
        <v>270</v>
      </c>
    </row>
    <row r="164" spans="1:3" ht="21" x14ac:dyDescent="0.55000000000000004">
      <c r="A164" s="209">
        <v>127001</v>
      </c>
      <c r="B164" s="210" t="s">
        <v>484</v>
      </c>
      <c r="C164" s="211" t="s">
        <v>271</v>
      </c>
    </row>
    <row r="165" spans="1:3" ht="21" x14ac:dyDescent="0.55000000000000004">
      <c r="A165" s="209">
        <v>127002</v>
      </c>
      <c r="B165" s="210" t="s">
        <v>485</v>
      </c>
      <c r="C165" s="211" t="s">
        <v>272</v>
      </c>
    </row>
    <row r="166" spans="1:3" ht="21" x14ac:dyDescent="0.55000000000000004">
      <c r="A166" s="209">
        <v>127003</v>
      </c>
      <c r="B166" s="210" t="s">
        <v>486</v>
      </c>
      <c r="C166" s="211" t="s">
        <v>273</v>
      </c>
    </row>
    <row r="167" spans="1:3" ht="21" x14ac:dyDescent="0.55000000000000004">
      <c r="A167" s="209">
        <v>127004</v>
      </c>
      <c r="B167" s="210" t="s">
        <v>487</v>
      </c>
      <c r="C167" s="211" t="s">
        <v>274</v>
      </c>
    </row>
    <row r="168" spans="1:3" ht="21" x14ac:dyDescent="0.55000000000000004">
      <c r="A168" s="209">
        <v>127005</v>
      </c>
      <c r="B168" s="210" t="s">
        <v>488</v>
      </c>
      <c r="C168" s="211" t="s">
        <v>275</v>
      </c>
    </row>
    <row r="169" spans="1:3" ht="21" x14ac:dyDescent="0.55000000000000004">
      <c r="A169" s="209">
        <v>127006</v>
      </c>
      <c r="B169" s="210" t="s">
        <v>489</v>
      </c>
      <c r="C169" s="211" t="s">
        <v>276</v>
      </c>
    </row>
    <row r="170" spans="1:3" ht="21" x14ac:dyDescent="0.55000000000000004">
      <c r="A170" s="209">
        <v>127007</v>
      </c>
      <c r="B170" s="210" t="s">
        <v>490</v>
      </c>
      <c r="C170" s="211" t="s">
        <v>277</v>
      </c>
    </row>
    <row r="171" spans="1:3" ht="21" x14ac:dyDescent="0.55000000000000004">
      <c r="A171" s="209">
        <v>127008</v>
      </c>
      <c r="B171" s="210" t="s">
        <v>491</v>
      </c>
      <c r="C171" s="211" t="s">
        <v>278</v>
      </c>
    </row>
    <row r="172" spans="1:3" ht="21" x14ac:dyDescent="0.55000000000000004">
      <c r="A172" s="209">
        <v>127009</v>
      </c>
      <c r="B172" s="210" t="s">
        <v>492</v>
      </c>
      <c r="C172" s="211" t="s">
        <v>279</v>
      </c>
    </row>
    <row r="173" spans="1:3" ht="21" x14ac:dyDescent="0.55000000000000004">
      <c r="A173" s="209">
        <v>127010</v>
      </c>
      <c r="B173" s="210" t="s">
        <v>493</v>
      </c>
      <c r="C173" s="211" t="s">
        <v>280</v>
      </c>
    </row>
    <row r="174" spans="1:3" ht="21" x14ac:dyDescent="0.55000000000000004">
      <c r="A174" s="209">
        <v>127011</v>
      </c>
      <c r="B174" s="210" t="s">
        <v>494</v>
      </c>
      <c r="C174" s="211" t="s">
        <v>281</v>
      </c>
    </row>
    <row r="175" spans="1:3" ht="21" x14ac:dyDescent="0.55000000000000004">
      <c r="A175" s="209">
        <v>127012</v>
      </c>
      <c r="B175" s="210" t="s">
        <v>495</v>
      </c>
      <c r="C175" s="211" t="s">
        <v>282</v>
      </c>
    </row>
    <row r="176" spans="1:3" ht="21" x14ac:dyDescent="0.55000000000000004">
      <c r="A176" s="209">
        <v>127013</v>
      </c>
      <c r="B176" s="210" t="s">
        <v>496</v>
      </c>
      <c r="C176" s="211" t="s">
        <v>283</v>
      </c>
    </row>
    <row r="177" spans="1:3" ht="21" x14ac:dyDescent="0.55000000000000004">
      <c r="A177" s="209">
        <v>127014</v>
      </c>
      <c r="B177" s="210" t="s">
        <v>497</v>
      </c>
      <c r="C177" s="211" t="s">
        <v>284</v>
      </c>
    </row>
    <row r="178" spans="1:3" ht="21" x14ac:dyDescent="0.55000000000000004">
      <c r="A178" s="209">
        <v>127015</v>
      </c>
      <c r="B178" s="210" t="s">
        <v>498</v>
      </c>
      <c r="C178" s="211" t="s">
        <v>285</v>
      </c>
    </row>
    <row r="179" spans="1:3" ht="21" x14ac:dyDescent="0.55000000000000004">
      <c r="A179" s="209">
        <v>127016</v>
      </c>
      <c r="B179" s="210" t="s">
        <v>499</v>
      </c>
      <c r="C179" s="211" t="s">
        <v>286</v>
      </c>
    </row>
    <row r="180" spans="1:3" ht="21" x14ac:dyDescent="0.55000000000000004">
      <c r="A180" s="209">
        <v>127017</v>
      </c>
      <c r="B180" s="210" t="s">
        <v>500</v>
      </c>
      <c r="C180" s="211" t="s">
        <v>287</v>
      </c>
    </row>
    <row r="181" spans="1:3" ht="21" x14ac:dyDescent="0.55000000000000004">
      <c r="A181" s="209">
        <v>127018</v>
      </c>
      <c r="B181" s="210" t="s">
        <v>501</v>
      </c>
      <c r="C181" s="211" t="s">
        <v>288</v>
      </c>
    </row>
    <row r="182" spans="1:3" ht="21" x14ac:dyDescent="0.55000000000000004">
      <c r="A182" s="209">
        <v>127019</v>
      </c>
      <c r="B182" s="210" t="s">
        <v>502</v>
      </c>
      <c r="C182" s="211" t="s">
        <v>289</v>
      </c>
    </row>
    <row r="183" spans="1:3" ht="21" x14ac:dyDescent="0.55000000000000004">
      <c r="A183" s="209">
        <v>127020</v>
      </c>
      <c r="B183" s="210" t="s">
        <v>503</v>
      </c>
      <c r="C183" s="211" t="s">
        <v>290</v>
      </c>
    </row>
    <row r="184" spans="1:3" ht="21" x14ac:dyDescent="0.55000000000000004">
      <c r="A184" s="209">
        <v>127021</v>
      </c>
      <c r="B184" s="210" t="s">
        <v>504</v>
      </c>
      <c r="C184" s="211" t="s">
        <v>291</v>
      </c>
    </row>
    <row r="185" spans="1:3" ht="21" x14ac:dyDescent="0.55000000000000004">
      <c r="A185" s="209">
        <v>127022</v>
      </c>
      <c r="B185" s="210" t="s">
        <v>505</v>
      </c>
      <c r="C185" s="211" t="s">
        <v>292</v>
      </c>
    </row>
    <row r="186" spans="1:3" ht="21" x14ac:dyDescent="0.55000000000000004">
      <c r="A186" s="209">
        <v>127023</v>
      </c>
      <c r="B186" s="210" t="s">
        <v>506</v>
      </c>
      <c r="C186" s="211" t="s">
        <v>293</v>
      </c>
    </row>
    <row r="187" spans="1:3" ht="21" x14ac:dyDescent="0.55000000000000004">
      <c r="A187" s="209">
        <v>127024</v>
      </c>
      <c r="B187" s="210" t="s">
        <v>507</v>
      </c>
      <c r="C187" s="211" t="s">
        <v>294</v>
      </c>
    </row>
    <row r="188" spans="1:3" ht="21" x14ac:dyDescent="0.55000000000000004">
      <c r="A188" s="209">
        <v>127025</v>
      </c>
      <c r="B188" s="210" t="s">
        <v>508</v>
      </c>
      <c r="C188" s="211" t="s">
        <v>295</v>
      </c>
    </row>
    <row r="189" spans="1:3" ht="21" x14ac:dyDescent="0.55000000000000004">
      <c r="A189" s="209">
        <v>127026</v>
      </c>
      <c r="B189" s="210" t="s">
        <v>509</v>
      </c>
      <c r="C189" s="211" t="s">
        <v>296</v>
      </c>
    </row>
    <row r="190" spans="1:3" ht="21" x14ac:dyDescent="0.55000000000000004">
      <c r="A190" s="209">
        <v>127027</v>
      </c>
      <c r="B190" s="210" t="s">
        <v>510</v>
      </c>
      <c r="C190" s="211" t="s">
        <v>297</v>
      </c>
    </row>
    <row r="191" spans="1:3" ht="21" x14ac:dyDescent="0.55000000000000004">
      <c r="A191" s="209">
        <v>127999</v>
      </c>
      <c r="B191" s="210" t="s">
        <v>511</v>
      </c>
      <c r="C191" s="211" t="s">
        <v>298</v>
      </c>
    </row>
    <row r="192" spans="1:3" ht="21" x14ac:dyDescent="0.55000000000000004">
      <c r="A192" s="209">
        <v>129001</v>
      </c>
      <c r="B192" s="210" t="s">
        <v>512</v>
      </c>
      <c r="C192" s="211" t="s">
        <v>299</v>
      </c>
    </row>
    <row r="193" spans="1:3" ht="21" x14ac:dyDescent="0.55000000000000004">
      <c r="A193" s="209">
        <v>129002</v>
      </c>
      <c r="B193" s="210" t="s">
        <v>513</v>
      </c>
      <c r="C193" s="211" t="s">
        <v>300</v>
      </c>
    </row>
    <row r="194" spans="1:3" ht="21" x14ac:dyDescent="0.55000000000000004">
      <c r="A194" s="209">
        <v>129003</v>
      </c>
      <c r="B194" s="210" t="s">
        <v>514</v>
      </c>
      <c r="C194" s="211" t="s">
        <v>301</v>
      </c>
    </row>
    <row r="195" spans="1:3" ht="21" x14ac:dyDescent="0.55000000000000004">
      <c r="A195" s="209">
        <v>129004</v>
      </c>
      <c r="B195" s="210" t="s">
        <v>515</v>
      </c>
      <c r="C195" s="211" t="s">
        <v>302</v>
      </c>
    </row>
    <row r="196" spans="1:3" ht="21" x14ac:dyDescent="0.55000000000000004">
      <c r="A196" s="209">
        <v>129005</v>
      </c>
      <c r="B196" s="210" t="s">
        <v>516</v>
      </c>
      <c r="C196" s="211" t="s">
        <v>303</v>
      </c>
    </row>
    <row r="197" spans="1:3" ht="21" x14ac:dyDescent="0.55000000000000004">
      <c r="A197" s="209">
        <v>129006</v>
      </c>
      <c r="B197" s="210" t="s">
        <v>517</v>
      </c>
      <c r="C197" s="211" t="s">
        <v>304</v>
      </c>
    </row>
    <row r="198" spans="1:3" ht="21" x14ac:dyDescent="0.55000000000000004">
      <c r="A198" s="209">
        <v>131001</v>
      </c>
      <c r="B198" s="210" t="s">
        <v>518</v>
      </c>
      <c r="C198" s="211" t="s">
        <v>305</v>
      </c>
    </row>
    <row r="199" spans="1:3" ht="21" x14ac:dyDescent="0.55000000000000004">
      <c r="A199" s="209">
        <v>131002</v>
      </c>
      <c r="B199" s="210" t="s">
        <v>519</v>
      </c>
      <c r="C199" s="212" t="s">
        <v>306</v>
      </c>
    </row>
    <row r="200" spans="1:3" ht="21" x14ac:dyDescent="0.55000000000000004">
      <c r="A200" s="209">
        <v>131003</v>
      </c>
      <c r="B200" s="210" t="s">
        <v>520</v>
      </c>
      <c r="C200" s="211" t="s">
        <v>307</v>
      </c>
    </row>
    <row r="201" spans="1:3" ht="21" x14ac:dyDescent="0.55000000000000004">
      <c r="A201" s="209">
        <v>131004</v>
      </c>
      <c r="B201" s="214" t="s">
        <v>521</v>
      </c>
      <c r="C201" s="212" t="s">
        <v>308</v>
      </c>
    </row>
    <row r="202" spans="1:3" ht="21" x14ac:dyDescent="0.55000000000000004">
      <c r="A202" s="209">
        <v>131999</v>
      </c>
      <c r="B202" s="210" t="s">
        <v>522</v>
      </c>
      <c r="C202" s="211" t="s">
        <v>309</v>
      </c>
    </row>
    <row r="203" spans="1:3" ht="21" x14ac:dyDescent="0.55000000000000004">
      <c r="A203" s="209">
        <v>141001</v>
      </c>
      <c r="B203" s="210" t="s">
        <v>523</v>
      </c>
      <c r="C203" s="211" t="s">
        <v>310</v>
      </c>
    </row>
    <row r="204" spans="1:3" ht="21" x14ac:dyDescent="0.55000000000000004">
      <c r="A204" s="209">
        <v>141002</v>
      </c>
      <c r="B204" s="210" t="s">
        <v>524</v>
      </c>
      <c r="C204" s="211" t="s">
        <v>311</v>
      </c>
    </row>
    <row r="205" spans="1:3" ht="21" x14ac:dyDescent="0.55000000000000004">
      <c r="A205" s="209">
        <v>141003</v>
      </c>
      <c r="B205" s="210" t="s">
        <v>525</v>
      </c>
      <c r="C205" s="211" t="s">
        <v>312</v>
      </c>
    </row>
    <row r="206" spans="1:3" ht="21" x14ac:dyDescent="0.55000000000000004">
      <c r="A206" s="209">
        <v>142001</v>
      </c>
      <c r="B206" s="210" t="s">
        <v>526</v>
      </c>
      <c r="C206" s="211" t="s">
        <v>313</v>
      </c>
    </row>
    <row r="207" spans="1:3" ht="21" x14ac:dyDescent="0.55000000000000004">
      <c r="A207" s="209">
        <v>142002</v>
      </c>
      <c r="B207" s="210" t="s">
        <v>527</v>
      </c>
      <c r="C207" s="211" t="s">
        <v>314</v>
      </c>
    </row>
    <row r="208" spans="1:3" ht="21" x14ac:dyDescent="0.55000000000000004">
      <c r="A208" s="209">
        <v>142003</v>
      </c>
      <c r="B208" s="210" t="s">
        <v>528</v>
      </c>
      <c r="C208" s="211" t="s">
        <v>315</v>
      </c>
    </row>
    <row r="209" spans="1:3" ht="21" x14ac:dyDescent="0.55000000000000004">
      <c r="A209" s="209">
        <v>143001</v>
      </c>
      <c r="B209" s="210" t="s">
        <v>529</v>
      </c>
      <c r="C209" s="211" t="s">
        <v>316</v>
      </c>
    </row>
    <row r="210" spans="1:3" ht="21" x14ac:dyDescent="0.55000000000000004">
      <c r="A210" s="209">
        <v>143002</v>
      </c>
      <c r="B210" s="210" t="s">
        <v>530</v>
      </c>
      <c r="C210" s="211" t="s">
        <v>317</v>
      </c>
    </row>
    <row r="211" spans="1:3" ht="21" x14ac:dyDescent="0.55000000000000004">
      <c r="A211" s="209">
        <v>143003</v>
      </c>
      <c r="B211" s="210" t="s">
        <v>531</v>
      </c>
      <c r="C211" s="211" t="s">
        <v>318</v>
      </c>
    </row>
    <row r="212" spans="1:3" ht="21" x14ac:dyDescent="0.55000000000000004">
      <c r="A212" s="209">
        <v>144001</v>
      </c>
      <c r="B212" s="210" t="s">
        <v>532</v>
      </c>
      <c r="C212" s="211" t="s">
        <v>319</v>
      </c>
    </row>
    <row r="213" spans="1:3" ht="21" x14ac:dyDescent="0.55000000000000004">
      <c r="A213" s="209">
        <v>144002</v>
      </c>
      <c r="B213" s="210" t="s">
        <v>533</v>
      </c>
      <c r="C213" s="211" t="s">
        <v>320</v>
      </c>
    </row>
    <row r="214" spans="1:3" ht="21" x14ac:dyDescent="0.55000000000000004">
      <c r="A214" s="209">
        <v>144003</v>
      </c>
      <c r="B214" s="210" t="s">
        <v>534</v>
      </c>
      <c r="C214" s="211" t="s">
        <v>321</v>
      </c>
    </row>
    <row r="215" spans="1:3" ht="21" x14ac:dyDescent="0.55000000000000004">
      <c r="A215" s="209"/>
      <c r="B215" s="210"/>
      <c r="C215" s="211"/>
    </row>
    <row r="216" spans="1:3" ht="21" x14ac:dyDescent="0.55000000000000004">
      <c r="A216" s="209"/>
      <c r="B216" s="210"/>
      <c r="C216" s="211"/>
    </row>
    <row r="217" spans="1:3" x14ac:dyDescent="0.25">
      <c r="A217" s="216"/>
      <c r="B217" s="216"/>
      <c r="C217" s="216"/>
    </row>
    <row r="218" spans="1:3" x14ac:dyDescent="0.25">
      <c r="A218" s="217" t="s">
        <v>974</v>
      </c>
      <c r="B218" s="217"/>
      <c r="C218" s="217"/>
    </row>
  </sheetData>
  <sheetProtection algorithmName="SHA-512" hashValue="NP3OHP/+lFZaYVh2EtFzD0I4rRa1EJm43mMFgCXvoNADXDkQ5t4f+9pswDjNcnQf3FXGSF14xJ4lloDw5XY7Vw==" saltValue="4vkkkaNmRlXEKmaEOFG6OQ==" spinCount="100000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O66"/>
  <sheetViews>
    <sheetView showGridLines="0" rightToLeft="1" zoomScaleNormal="100" workbookViewId="0">
      <selection activeCell="E5" sqref="E5"/>
    </sheetView>
  </sheetViews>
  <sheetFormatPr defaultColWidth="0" defaultRowHeight="21" zeroHeight="1" x14ac:dyDescent="0.55000000000000004"/>
  <cols>
    <col min="1" max="1" width="3.7109375" style="233" customWidth="1"/>
    <col min="2" max="2" width="2.85546875" style="233" customWidth="1"/>
    <col min="3" max="3" width="21.42578125" style="233" customWidth="1"/>
    <col min="4" max="14" width="9.140625" style="233" customWidth="1"/>
    <col min="15" max="15" width="1.28515625" style="233" customWidth="1"/>
    <col min="16" max="16384" width="9.140625" style="233" hidden="1"/>
  </cols>
  <sheetData>
    <row r="1" spans="1:14" x14ac:dyDescent="0.55000000000000004">
      <c r="A1" s="261" t="s">
        <v>981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</row>
    <row r="2" spans="1:14" x14ac:dyDescent="0.55000000000000004">
      <c r="B2" s="233">
        <v>1</v>
      </c>
      <c r="C2" s="233" t="s">
        <v>1042</v>
      </c>
    </row>
    <row r="3" spans="1:14" x14ac:dyDescent="0.55000000000000004">
      <c r="C3" s="233" t="s">
        <v>1043</v>
      </c>
    </row>
    <row r="4" spans="1:14" x14ac:dyDescent="0.55000000000000004">
      <c r="A4" s="261" t="s">
        <v>1039</v>
      </c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</row>
    <row r="5" spans="1:14" x14ac:dyDescent="0.55000000000000004">
      <c r="B5" s="233">
        <v>1</v>
      </c>
      <c r="C5" s="233" t="s">
        <v>1041</v>
      </c>
    </row>
    <row r="6" spans="1:14" x14ac:dyDescent="0.55000000000000004">
      <c r="B6" s="233">
        <v>2</v>
      </c>
      <c r="C6" s="233" t="s">
        <v>1040</v>
      </c>
    </row>
    <row r="7" spans="1:14" x14ac:dyDescent="0.55000000000000004"/>
    <row r="8" spans="1:14" x14ac:dyDescent="0.55000000000000004">
      <c r="A8" s="261" t="s">
        <v>982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</row>
    <row r="9" spans="1:14" x14ac:dyDescent="0.55000000000000004">
      <c r="B9" s="236">
        <v>1</v>
      </c>
      <c r="C9" s="236" t="s">
        <v>1024</v>
      </c>
      <c r="D9" s="236"/>
      <c r="E9" s="236"/>
      <c r="F9" s="236"/>
      <c r="G9" s="236"/>
      <c r="H9" s="236"/>
      <c r="I9" s="236"/>
      <c r="J9" s="236"/>
      <c r="K9" s="236"/>
      <c r="L9" s="236"/>
      <c r="M9" s="236"/>
      <c r="N9" s="236"/>
    </row>
    <row r="10" spans="1:14" x14ac:dyDescent="0.55000000000000004">
      <c r="B10" s="238"/>
      <c r="C10" s="237" t="s">
        <v>1025</v>
      </c>
      <c r="D10" s="238"/>
      <c r="E10" s="238"/>
      <c r="F10" s="238"/>
      <c r="G10" s="238"/>
      <c r="H10" s="238"/>
      <c r="I10" s="238"/>
      <c r="J10" s="238"/>
      <c r="K10" s="238"/>
      <c r="L10" s="238"/>
      <c r="M10" s="238"/>
      <c r="N10" s="238"/>
    </row>
    <row r="11" spans="1:14" x14ac:dyDescent="0.55000000000000004">
      <c r="B11" s="239">
        <v>2</v>
      </c>
      <c r="C11" s="239" t="s">
        <v>985</v>
      </c>
      <c r="D11" s="239"/>
      <c r="E11" s="239"/>
      <c r="F11" s="239"/>
      <c r="G11" s="239"/>
      <c r="H11" s="239"/>
      <c r="I11" s="239"/>
      <c r="J11" s="239"/>
      <c r="K11" s="239"/>
      <c r="L11" s="239"/>
      <c r="M11" s="239"/>
      <c r="N11" s="239"/>
    </row>
    <row r="12" spans="1:14" x14ac:dyDescent="0.55000000000000004">
      <c r="B12" s="239">
        <v>3</v>
      </c>
      <c r="C12" s="239" t="s">
        <v>986</v>
      </c>
      <c r="D12" s="239"/>
      <c r="E12" s="239"/>
      <c r="F12" s="239"/>
      <c r="G12" s="239"/>
      <c r="H12" s="239"/>
      <c r="I12" s="239"/>
      <c r="J12" s="239"/>
      <c r="K12" s="239"/>
      <c r="L12" s="239"/>
      <c r="M12" s="239"/>
      <c r="N12" s="239"/>
    </row>
    <row r="13" spans="1:14" x14ac:dyDescent="0.55000000000000004">
      <c r="B13" s="236"/>
      <c r="C13" s="262" t="s">
        <v>983</v>
      </c>
      <c r="D13" s="263" t="s">
        <v>1044</v>
      </c>
      <c r="E13" s="263"/>
      <c r="F13" s="263"/>
      <c r="G13" s="263"/>
      <c r="H13" s="263"/>
      <c r="I13" s="263"/>
      <c r="J13" s="263"/>
      <c r="K13" s="263"/>
      <c r="L13" s="263"/>
      <c r="M13" s="263"/>
      <c r="N13" s="263"/>
    </row>
    <row r="14" spans="1:14" x14ac:dyDescent="0.55000000000000004">
      <c r="B14" s="240"/>
      <c r="C14" s="251" t="s">
        <v>984</v>
      </c>
      <c r="D14" s="236" t="s">
        <v>1026</v>
      </c>
      <c r="E14" s="236"/>
      <c r="F14" s="236"/>
      <c r="G14" s="236"/>
      <c r="H14" s="236"/>
      <c r="I14" s="236"/>
      <c r="J14" s="236"/>
      <c r="K14" s="236"/>
      <c r="L14" s="236"/>
      <c r="M14" s="236"/>
      <c r="N14" s="236"/>
    </row>
    <row r="15" spans="1:14" x14ac:dyDescent="0.55000000000000004">
      <c r="B15" s="240"/>
      <c r="C15" s="249"/>
      <c r="D15" s="250" t="s">
        <v>1027</v>
      </c>
      <c r="E15" s="250"/>
      <c r="F15" s="250"/>
      <c r="G15" s="250"/>
      <c r="H15" s="250"/>
      <c r="I15" s="250"/>
      <c r="J15" s="250"/>
      <c r="K15" s="250"/>
      <c r="L15" s="250"/>
      <c r="M15" s="250"/>
      <c r="N15" s="250"/>
    </row>
    <row r="16" spans="1:14" x14ac:dyDescent="0.55000000000000004">
      <c r="B16" s="240"/>
      <c r="C16" s="246" t="s">
        <v>987</v>
      </c>
      <c r="D16" s="243" t="s">
        <v>988</v>
      </c>
      <c r="E16" s="243"/>
      <c r="F16" s="243"/>
      <c r="G16" s="243"/>
      <c r="H16" s="243"/>
      <c r="I16" s="243"/>
      <c r="J16" s="243"/>
      <c r="K16" s="243"/>
      <c r="L16" s="243"/>
      <c r="M16" s="243"/>
      <c r="N16" s="243"/>
    </row>
    <row r="17" spans="2:14" x14ac:dyDescent="0.55000000000000004">
      <c r="B17" s="240"/>
      <c r="C17" s="247" t="s">
        <v>989</v>
      </c>
      <c r="D17" s="243" t="s">
        <v>990</v>
      </c>
      <c r="E17" s="243"/>
      <c r="F17" s="243"/>
      <c r="G17" s="243"/>
      <c r="H17" s="243"/>
      <c r="I17" s="243"/>
      <c r="J17" s="243"/>
      <c r="K17" s="243"/>
      <c r="L17" s="243"/>
      <c r="M17" s="243"/>
      <c r="N17" s="243"/>
    </row>
    <row r="18" spans="2:14" x14ac:dyDescent="0.55000000000000004">
      <c r="B18" s="240"/>
      <c r="C18" s="256" t="s">
        <v>991</v>
      </c>
      <c r="D18" s="257" t="s">
        <v>1048</v>
      </c>
      <c r="E18" s="258"/>
      <c r="F18" s="258"/>
      <c r="G18" s="258"/>
      <c r="H18" s="258"/>
      <c r="I18" s="258"/>
      <c r="J18" s="258"/>
      <c r="K18" s="258"/>
      <c r="L18" s="258"/>
      <c r="M18" s="258"/>
      <c r="N18" s="258"/>
    </row>
    <row r="19" spans="2:14" x14ac:dyDescent="0.55000000000000004">
      <c r="B19" s="240"/>
      <c r="C19" s="249"/>
      <c r="D19" s="259" t="s">
        <v>1049</v>
      </c>
      <c r="E19" s="250"/>
      <c r="F19" s="250"/>
      <c r="G19" s="250"/>
      <c r="H19" s="250"/>
      <c r="I19" s="250"/>
      <c r="J19" s="250"/>
      <c r="K19" s="250"/>
      <c r="L19" s="250"/>
      <c r="M19" s="250"/>
      <c r="N19" s="250"/>
    </row>
    <row r="20" spans="2:14" x14ac:dyDescent="0.55000000000000004">
      <c r="B20" s="240"/>
      <c r="C20" s="248" t="s">
        <v>992</v>
      </c>
      <c r="D20" s="244" t="s">
        <v>993</v>
      </c>
      <c r="E20" s="244"/>
      <c r="F20" s="244"/>
      <c r="G20" s="244"/>
      <c r="H20" s="244"/>
      <c r="I20" s="244"/>
      <c r="J20" s="244"/>
      <c r="K20" s="244"/>
      <c r="L20" s="244"/>
      <c r="M20" s="244"/>
      <c r="N20" s="244"/>
    </row>
    <row r="21" spans="2:14" x14ac:dyDescent="0.55000000000000004">
      <c r="B21" s="240"/>
      <c r="C21" s="275" t="s">
        <v>1002</v>
      </c>
      <c r="D21" s="236"/>
      <c r="E21" s="236"/>
      <c r="F21" s="236"/>
      <c r="G21" s="236"/>
      <c r="H21" s="236"/>
      <c r="I21" s="236"/>
      <c r="J21" s="236"/>
      <c r="K21" s="236"/>
      <c r="L21" s="236"/>
      <c r="M21" s="236"/>
      <c r="N21" s="236"/>
    </row>
    <row r="22" spans="2:14" x14ac:dyDescent="0.55000000000000004">
      <c r="B22" s="240"/>
      <c r="C22" s="276" t="s">
        <v>1050</v>
      </c>
      <c r="D22" s="238"/>
      <c r="E22" s="238"/>
      <c r="F22" s="238"/>
      <c r="G22" s="238"/>
      <c r="H22" s="238"/>
      <c r="I22" s="238"/>
      <c r="J22" s="238"/>
      <c r="K22" s="238"/>
      <c r="L22" s="238"/>
      <c r="M22" s="238"/>
      <c r="N22" s="238"/>
    </row>
    <row r="23" spans="2:14" x14ac:dyDescent="0.55000000000000004">
      <c r="B23" s="240"/>
      <c r="C23" s="245" t="s">
        <v>994</v>
      </c>
      <c r="D23" s="253" t="s">
        <v>995</v>
      </c>
      <c r="E23" s="242"/>
      <c r="F23" s="242"/>
      <c r="G23" s="242"/>
      <c r="H23" s="242"/>
      <c r="I23" s="242"/>
      <c r="J23" s="242"/>
      <c r="K23" s="242"/>
      <c r="L23" s="242"/>
      <c r="M23" s="242"/>
      <c r="N23" s="242"/>
    </row>
    <row r="24" spans="2:14" x14ac:dyDescent="0.55000000000000004">
      <c r="B24" s="240"/>
      <c r="C24" s="246" t="s">
        <v>996</v>
      </c>
      <c r="D24" s="254" t="s">
        <v>997</v>
      </c>
      <c r="E24" s="243"/>
      <c r="F24" s="243"/>
      <c r="G24" s="243"/>
      <c r="H24" s="243"/>
      <c r="I24" s="243"/>
      <c r="J24" s="243"/>
      <c r="K24" s="243"/>
      <c r="L24" s="243"/>
      <c r="M24" s="243"/>
      <c r="N24" s="243"/>
    </row>
    <row r="25" spans="2:14" x14ac:dyDescent="0.55000000000000004">
      <c r="B25" s="240"/>
      <c r="C25" s="246" t="s">
        <v>998</v>
      </c>
      <c r="D25" s="254" t="s">
        <v>999</v>
      </c>
      <c r="E25" s="243"/>
      <c r="F25" s="243"/>
      <c r="G25" s="243"/>
      <c r="H25" s="243"/>
      <c r="I25" s="243"/>
      <c r="J25" s="243"/>
      <c r="K25" s="243"/>
      <c r="L25" s="243"/>
      <c r="M25" s="243"/>
      <c r="N25" s="243"/>
    </row>
    <row r="26" spans="2:14" x14ac:dyDescent="0.55000000000000004">
      <c r="B26" s="240"/>
      <c r="C26" s="246" t="s">
        <v>1000</v>
      </c>
      <c r="D26" s="254" t="s">
        <v>1001</v>
      </c>
      <c r="E26" s="243"/>
      <c r="F26" s="243"/>
      <c r="G26" s="243"/>
      <c r="H26" s="243"/>
      <c r="I26" s="243"/>
      <c r="J26" s="243"/>
      <c r="K26" s="243"/>
      <c r="L26" s="243"/>
      <c r="M26" s="243"/>
      <c r="N26" s="243"/>
    </row>
    <row r="27" spans="2:14" x14ac:dyDescent="0.55000000000000004">
      <c r="B27" s="240"/>
      <c r="C27" s="256" t="s">
        <v>1003</v>
      </c>
      <c r="D27" s="257" t="s">
        <v>1051</v>
      </c>
      <c r="E27" s="258"/>
      <c r="F27" s="258"/>
      <c r="G27" s="258"/>
      <c r="H27" s="258"/>
      <c r="I27" s="258"/>
      <c r="J27" s="258"/>
      <c r="K27" s="258"/>
      <c r="L27" s="258"/>
      <c r="M27" s="258"/>
      <c r="N27" s="258"/>
    </row>
    <row r="28" spans="2:14" x14ac:dyDescent="0.55000000000000004">
      <c r="B28" s="240"/>
      <c r="C28" s="249"/>
      <c r="D28" s="259" t="s">
        <v>1028</v>
      </c>
      <c r="E28" s="250"/>
      <c r="F28" s="250"/>
      <c r="G28" s="250"/>
      <c r="H28" s="250"/>
      <c r="I28" s="250"/>
      <c r="J28" s="250"/>
      <c r="K28" s="250"/>
      <c r="L28" s="250"/>
      <c r="M28" s="250"/>
      <c r="N28" s="250"/>
    </row>
    <row r="29" spans="2:14" x14ac:dyDescent="0.55000000000000004">
      <c r="B29" s="240"/>
      <c r="C29" s="248" t="s">
        <v>1004</v>
      </c>
      <c r="D29" s="255" t="s">
        <v>1005</v>
      </c>
      <c r="E29" s="244"/>
      <c r="F29" s="244"/>
      <c r="G29" s="244"/>
      <c r="H29" s="244"/>
      <c r="I29" s="244"/>
      <c r="J29" s="244"/>
      <c r="K29" s="244"/>
      <c r="L29" s="244"/>
      <c r="M29" s="244"/>
      <c r="N29" s="244"/>
    </row>
    <row r="30" spans="2:14" x14ac:dyDescent="0.55000000000000004">
      <c r="B30" s="240"/>
      <c r="C30" s="241" t="s">
        <v>1006</v>
      </c>
      <c r="D30" s="239"/>
      <c r="E30" s="239"/>
      <c r="F30" s="239"/>
      <c r="G30" s="239"/>
      <c r="H30" s="239"/>
      <c r="I30" s="239"/>
      <c r="J30" s="239"/>
      <c r="K30" s="239"/>
      <c r="L30" s="239"/>
      <c r="M30" s="239"/>
      <c r="N30" s="239"/>
    </row>
    <row r="31" spans="2:14" x14ac:dyDescent="0.55000000000000004">
      <c r="B31" s="240"/>
      <c r="C31" s="245" t="s">
        <v>1007</v>
      </c>
      <c r="D31" s="242" t="s">
        <v>1008</v>
      </c>
      <c r="E31" s="242"/>
      <c r="F31" s="242"/>
      <c r="G31" s="242"/>
      <c r="H31" s="242"/>
      <c r="I31" s="242"/>
      <c r="J31" s="242"/>
      <c r="K31" s="242"/>
      <c r="L31" s="242"/>
      <c r="M31" s="242"/>
      <c r="N31" s="242"/>
    </row>
    <row r="32" spans="2:14" x14ac:dyDescent="0.55000000000000004">
      <c r="B32" s="240"/>
      <c r="C32" s="246" t="s">
        <v>1009</v>
      </c>
      <c r="D32" s="243" t="s">
        <v>1010</v>
      </c>
      <c r="E32" s="243"/>
      <c r="F32" s="243"/>
      <c r="G32" s="243"/>
      <c r="H32" s="243"/>
      <c r="I32" s="243"/>
      <c r="J32" s="243"/>
      <c r="K32" s="243"/>
      <c r="L32" s="243"/>
      <c r="M32" s="243"/>
      <c r="N32" s="243"/>
    </row>
    <row r="33" spans="1:14" x14ac:dyDescent="0.55000000000000004">
      <c r="B33" s="240"/>
      <c r="C33" s="246" t="s">
        <v>1011</v>
      </c>
      <c r="D33" s="243" t="s">
        <v>1016</v>
      </c>
      <c r="E33" s="243"/>
      <c r="F33" s="243"/>
      <c r="G33" s="243"/>
      <c r="H33" s="243"/>
      <c r="I33" s="243"/>
      <c r="J33" s="243"/>
      <c r="K33" s="243"/>
      <c r="L33" s="243"/>
      <c r="M33" s="243"/>
      <c r="N33" s="243"/>
    </row>
    <row r="34" spans="1:14" x14ac:dyDescent="0.55000000000000004">
      <c r="B34" s="240"/>
      <c r="C34" s="246" t="s">
        <v>1012</v>
      </c>
      <c r="D34" s="243" t="s">
        <v>1013</v>
      </c>
      <c r="E34" s="243"/>
      <c r="F34" s="243"/>
      <c r="G34" s="243"/>
      <c r="H34" s="243"/>
      <c r="I34" s="243"/>
      <c r="J34" s="243"/>
      <c r="K34" s="243"/>
      <c r="L34" s="243"/>
      <c r="M34" s="243"/>
      <c r="N34" s="243"/>
    </row>
    <row r="35" spans="1:14" x14ac:dyDescent="0.55000000000000004">
      <c r="B35" s="240"/>
      <c r="C35" s="248" t="s">
        <v>1014</v>
      </c>
      <c r="D35" s="244" t="s">
        <v>1015</v>
      </c>
      <c r="E35" s="244"/>
      <c r="F35" s="244"/>
      <c r="G35" s="244"/>
      <c r="H35" s="244"/>
      <c r="I35" s="244"/>
      <c r="J35" s="244"/>
      <c r="K35" s="244"/>
      <c r="L35" s="244"/>
      <c r="M35" s="244"/>
      <c r="N35" s="244"/>
    </row>
    <row r="36" spans="1:14" x14ac:dyDescent="0.55000000000000004">
      <c r="C36" s="252" t="s">
        <v>1017</v>
      </c>
      <c r="D36" s="239"/>
      <c r="E36" s="239"/>
      <c r="F36" s="239"/>
      <c r="G36" s="239"/>
      <c r="H36" s="239"/>
      <c r="I36" s="239"/>
      <c r="J36" s="239"/>
      <c r="K36" s="239"/>
      <c r="L36" s="239"/>
      <c r="M36" s="239"/>
      <c r="N36" s="239"/>
    </row>
    <row r="37" spans="1:14" x14ac:dyDescent="0.55000000000000004">
      <c r="C37" s="241" t="s">
        <v>1018</v>
      </c>
      <c r="D37" s="239"/>
      <c r="E37" s="239"/>
      <c r="F37" s="239"/>
      <c r="G37" s="239"/>
      <c r="H37" s="239"/>
      <c r="I37" s="239"/>
      <c r="J37" s="239"/>
      <c r="K37" s="239"/>
      <c r="L37" s="239"/>
      <c r="M37" s="239"/>
      <c r="N37" s="239"/>
    </row>
    <row r="38" spans="1:14" x14ac:dyDescent="0.55000000000000004">
      <c r="C38" s="264" t="s">
        <v>1029</v>
      </c>
      <c r="D38" s="236" t="s">
        <v>1052</v>
      </c>
      <c r="E38" s="236"/>
      <c r="F38" s="236"/>
      <c r="G38" s="236"/>
      <c r="H38" s="236"/>
      <c r="I38" s="236"/>
      <c r="J38" s="236"/>
      <c r="K38" s="236"/>
      <c r="L38" s="236"/>
      <c r="M38" s="236"/>
      <c r="N38" s="236"/>
    </row>
    <row r="39" spans="1:14" x14ac:dyDescent="0.55000000000000004">
      <c r="C39" s="265"/>
      <c r="D39" s="238" t="s">
        <v>1030</v>
      </c>
      <c r="E39" s="238"/>
      <c r="F39" s="238"/>
      <c r="G39" s="238"/>
      <c r="H39" s="238"/>
      <c r="I39" s="238"/>
      <c r="J39" s="238"/>
      <c r="K39" s="238"/>
      <c r="L39" s="238"/>
      <c r="M39" s="238"/>
      <c r="N39" s="238"/>
    </row>
    <row r="40" spans="1:14" x14ac:dyDescent="0.55000000000000004">
      <c r="C40" s="235" t="s">
        <v>1031</v>
      </c>
    </row>
    <row r="41" spans="1:14" x14ac:dyDescent="0.55000000000000004">
      <c r="C41" s="235" t="s">
        <v>1032</v>
      </c>
    </row>
    <row r="42" spans="1:14" x14ac:dyDescent="0.55000000000000004">
      <c r="C42" s="235"/>
    </row>
    <row r="43" spans="1:14" x14ac:dyDescent="0.55000000000000004">
      <c r="A43" s="233" t="s">
        <v>1035</v>
      </c>
    </row>
    <row r="44" spans="1:14" x14ac:dyDescent="0.55000000000000004">
      <c r="A44" s="234" t="s">
        <v>1019</v>
      </c>
    </row>
    <row r="45" spans="1:14" x14ac:dyDescent="0.55000000000000004">
      <c r="B45" s="242" t="s">
        <v>1020</v>
      </c>
      <c r="C45" s="245"/>
      <c r="D45" s="266" t="s">
        <v>1053</v>
      </c>
      <c r="E45" s="242"/>
      <c r="F45" s="242"/>
      <c r="G45" s="242"/>
      <c r="H45" s="242"/>
      <c r="I45" s="242"/>
      <c r="J45" s="242"/>
      <c r="K45" s="242"/>
      <c r="L45" s="242"/>
      <c r="M45" s="242"/>
      <c r="N45" s="242"/>
    </row>
    <row r="46" spans="1:14" x14ac:dyDescent="0.55000000000000004">
      <c r="B46" s="258" t="s">
        <v>1021</v>
      </c>
      <c r="C46" s="256"/>
      <c r="D46" s="273" t="s">
        <v>1036</v>
      </c>
      <c r="E46" s="258"/>
      <c r="F46" s="258"/>
      <c r="G46" s="258"/>
      <c r="H46" s="258"/>
      <c r="I46" s="258"/>
      <c r="J46" s="258"/>
      <c r="K46" s="258"/>
      <c r="L46" s="258"/>
      <c r="M46" s="258"/>
      <c r="N46" s="258"/>
    </row>
    <row r="47" spans="1:14" x14ac:dyDescent="0.55000000000000004">
      <c r="B47" s="250"/>
      <c r="C47" s="249"/>
      <c r="D47" s="274" t="s">
        <v>1037</v>
      </c>
      <c r="E47" s="250"/>
      <c r="F47" s="250"/>
      <c r="G47" s="250"/>
      <c r="H47" s="250"/>
      <c r="I47" s="250"/>
      <c r="J47" s="250"/>
      <c r="K47" s="250"/>
      <c r="L47" s="250"/>
      <c r="M47" s="250"/>
      <c r="N47" s="250"/>
    </row>
    <row r="48" spans="1:14" x14ac:dyDescent="0.55000000000000004">
      <c r="B48" s="258" t="s">
        <v>1022</v>
      </c>
      <c r="C48" s="256"/>
      <c r="D48" s="396" t="s">
        <v>1054</v>
      </c>
      <c r="E48" s="397"/>
      <c r="F48" s="397"/>
      <c r="G48" s="397"/>
      <c r="H48" s="397"/>
      <c r="I48" s="397"/>
      <c r="J48" s="397"/>
      <c r="K48" s="397"/>
      <c r="L48" s="397"/>
      <c r="M48" s="397"/>
      <c r="N48" s="398"/>
    </row>
    <row r="49" spans="2:14" x14ac:dyDescent="0.55000000000000004">
      <c r="B49" s="240"/>
      <c r="C49" s="249"/>
      <c r="D49" s="399"/>
      <c r="E49" s="399"/>
      <c r="F49" s="399"/>
      <c r="G49" s="399"/>
      <c r="H49" s="399"/>
      <c r="I49" s="399"/>
      <c r="J49" s="399"/>
      <c r="K49" s="399"/>
      <c r="L49" s="399"/>
      <c r="M49" s="399"/>
      <c r="N49" s="400"/>
    </row>
    <row r="50" spans="2:14" ht="21" customHeight="1" x14ac:dyDescent="0.55000000000000004">
      <c r="B50" s="258" t="s">
        <v>1023</v>
      </c>
      <c r="C50" s="256"/>
      <c r="D50" s="396" t="s">
        <v>1055</v>
      </c>
      <c r="E50" s="397"/>
      <c r="F50" s="397"/>
      <c r="G50" s="397"/>
      <c r="H50" s="397"/>
      <c r="I50" s="397"/>
      <c r="J50" s="397"/>
      <c r="K50" s="397"/>
      <c r="L50" s="397"/>
      <c r="M50" s="397"/>
      <c r="N50" s="398"/>
    </row>
    <row r="51" spans="2:14" x14ac:dyDescent="0.55000000000000004">
      <c r="B51" s="238"/>
      <c r="C51" s="249"/>
      <c r="D51" s="399"/>
      <c r="E51" s="399"/>
      <c r="F51" s="399"/>
      <c r="G51" s="399"/>
      <c r="H51" s="399"/>
      <c r="I51" s="399"/>
      <c r="J51" s="399"/>
      <c r="K51" s="399"/>
      <c r="L51" s="399"/>
      <c r="M51" s="399"/>
      <c r="N51" s="400"/>
    </row>
    <row r="52" spans="2:14" x14ac:dyDescent="0.55000000000000004">
      <c r="D52" s="235" t="s">
        <v>1038</v>
      </c>
    </row>
    <row r="53" spans="2:14" x14ac:dyDescent="0.55000000000000004">
      <c r="C53" s="235" t="s">
        <v>1045</v>
      </c>
      <c r="D53" s="235"/>
    </row>
    <row r="54" spans="2:14" x14ac:dyDescent="0.55000000000000004">
      <c r="C54" s="235" t="s">
        <v>1046</v>
      </c>
      <c r="D54" s="235"/>
    </row>
    <row r="55" spans="2:14" ht="21.75" thickBot="1" x14ac:dyDescent="0.6">
      <c r="C55" s="235" t="s">
        <v>1047</v>
      </c>
      <c r="D55" s="235"/>
    </row>
    <row r="56" spans="2:14" x14ac:dyDescent="0.55000000000000004">
      <c r="B56" s="267" t="s">
        <v>1033</v>
      </c>
      <c r="C56" s="268"/>
      <c r="D56" s="268"/>
      <c r="E56" s="268"/>
      <c r="F56" s="268"/>
      <c r="G56" s="268"/>
      <c r="H56" s="268"/>
      <c r="I56" s="268"/>
      <c r="J56" s="268"/>
      <c r="K56" s="268"/>
      <c r="L56" s="268"/>
      <c r="M56" s="268"/>
      <c r="N56" s="269"/>
    </row>
    <row r="57" spans="2:14" ht="21.75" thickBot="1" x14ac:dyDescent="0.6">
      <c r="B57" s="270" t="s">
        <v>1034</v>
      </c>
      <c r="C57" s="271"/>
      <c r="D57" s="271"/>
      <c r="E57" s="271"/>
      <c r="F57" s="271"/>
      <c r="G57" s="271"/>
      <c r="H57" s="271"/>
      <c r="I57" s="271"/>
      <c r="J57" s="271"/>
      <c r="K57" s="271"/>
      <c r="L57" s="271"/>
      <c r="M57" s="271"/>
      <c r="N57" s="272"/>
    </row>
    <row r="58" spans="2:14" x14ac:dyDescent="0.55000000000000004"/>
    <row r="59" spans="2:14" hidden="1" x14ac:dyDescent="0.55000000000000004"/>
    <row r="60" spans="2:14" hidden="1" x14ac:dyDescent="0.55000000000000004"/>
    <row r="61" spans="2:14" hidden="1" x14ac:dyDescent="0.55000000000000004"/>
    <row r="62" spans="2:14" hidden="1" x14ac:dyDescent="0.55000000000000004"/>
    <row r="63" spans="2:14" hidden="1" x14ac:dyDescent="0.55000000000000004"/>
    <row r="64" spans="2:14" hidden="1" x14ac:dyDescent="0.55000000000000004"/>
    <row r="65" hidden="1" x14ac:dyDescent="0.55000000000000004"/>
    <row r="66" hidden="1" x14ac:dyDescent="0.55000000000000004"/>
  </sheetData>
  <mergeCells count="2">
    <mergeCell ref="D48:N49"/>
    <mergeCell ref="D50:N5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A1:H101"/>
  <sheetViews>
    <sheetView showGridLines="0" rightToLeft="1" zoomScale="85" zoomScaleNormal="85" workbookViewId="0">
      <selection activeCell="D1" sqref="D1"/>
    </sheetView>
  </sheetViews>
  <sheetFormatPr defaultColWidth="9.140625" defaultRowHeight="18.600000000000001" customHeight="1" x14ac:dyDescent="0.25"/>
  <cols>
    <col min="1" max="1" width="5.42578125" style="158" customWidth="1"/>
    <col min="2" max="2" width="21.7109375" style="158" customWidth="1"/>
    <col min="3" max="3" width="11.42578125" style="156" customWidth="1"/>
    <col min="4" max="4" width="25.7109375" style="156" customWidth="1"/>
    <col min="5" max="7" width="11.140625" style="156" customWidth="1"/>
    <col min="8" max="8" width="6.28515625" style="156" customWidth="1"/>
    <col min="9" max="9" width="11.140625" style="158" customWidth="1"/>
    <col min="10" max="54" width="9.140625" style="158" customWidth="1"/>
    <col min="55" max="16384" width="9.140625" style="158"/>
  </cols>
  <sheetData>
    <row r="1" spans="1:8" ht="18.600000000000001" customHeight="1" x14ac:dyDescent="0.25">
      <c r="A1" s="155"/>
      <c r="B1" s="190">
        <f>Cash!$H$18</f>
        <v>0</v>
      </c>
      <c r="C1" s="192" t="s">
        <v>962</v>
      </c>
      <c r="G1" s="157"/>
    </row>
    <row r="2" spans="1:8" ht="18.600000000000001" customHeight="1" x14ac:dyDescent="0.25">
      <c r="A2" s="155"/>
      <c r="B2" s="155">
        <f>TRUNC(B1,0)</f>
        <v>0</v>
      </c>
      <c r="G2" s="157"/>
    </row>
    <row r="3" spans="1:8" ht="18.600000000000001" customHeight="1" x14ac:dyDescent="0.55000000000000004">
      <c r="B3" s="159">
        <f>TRUNC(B1,0)</f>
        <v>0</v>
      </c>
      <c r="C3" s="160">
        <f>TRUNC(B1,0)</f>
        <v>0</v>
      </c>
      <c r="D3" s="161"/>
      <c r="E3" s="161"/>
      <c r="G3" s="156">
        <v>1</v>
      </c>
      <c r="H3" s="161" t="s">
        <v>8</v>
      </c>
    </row>
    <row r="4" spans="1:8" ht="18.600000000000001" customHeight="1" x14ac:dyDescent="0.55000000000000004">
      <c r="A4" s="155">
        <f>QUOTIENT(B1,1000000)</f>
        <v>0</v>
      </c>
      <c r="B4" s="155">
        <f>QUOTIENT(A4,100)</f>
        <v>0</v>
      </c>
      <c r="C4" s="160">
        <v>100</v>
      </c>
      <c r="D4" s="161" t="str">
        <f>IFERROR(IF(B4=0,"",IF(B4=1,"އެއްސަތޭކަ",IF(B4=2,"ދުއިސައްތަ",LOOKUP(B4,SN!$G$5:$G$11,SN!$H$5:$H$11)&amp;" "&amp;"ސަތޭކަ"))),"")</f>
        <v/>
      </c>
      <c r="E4" s="161"/>
      <c r="G4" s="156">
        <v>2</v>
      </c>
      <c r="H4" s="161" t="s">
        <v>9</v>
      </c>
    </row>
    <row r="5" spans="1:8" ht="18.600000000000001" customHeight="1" x14ac:dyDescent="0.55000000000000004">
      <c r="A5" s="155"/>
      <c r="B5" s="155">
        <f>A4-B4*100</f>
        <v>0</v>
      </c>
      <c r="C5" s="160">
        <v>10</v>
      </c>
      <c r="D5" s="161" t="str">
        <f>IFERROR(LOOKUP(B5,SN!$G$3:$G$101,SN!$H$3:$H$101),"")</f>
        <v/>
      </c>
      <c r="E5" s="161"/>
      <c r="G5" s="156">
        <v>3</v>
      </c>
      <c r="H5" s="161" t="s">
        <v>10</v>
      </c>
    </row>
    <row r="6" spans="1:8" ht="18.600000000000001" customHeight="1" x14ac:dyDescent="0.55000000000000004">
      <c r="A6" s="155"/>
      <c r="B6" s="155"/>
      <c r="C6" s="160"/>
      <c r="D6" s="161" t="str">
        <f>D4&amp;IF(D4="",""," ")&amp;D5&amp;IF(D5="",""," ")&amp;IF(SUM(B4:B5)=0,"","މިލިއަން")</f>
        <v/>
      </c>
      <c r="E6" s="161"/>
      <c r="G6" s="156">
        <v>4</v>
      </c>
      <c r="H6" s="161" t="s">
        <v>11</v>
      </c>
    </row>
    <row r="7" spans="1:8" ht="18.600000000000001" customHeight="1" x14ac:dyDescent="0.55000000000000004">
      <c r="A7" s="155"/>
      <c r="B7" s="155">
        <f>MOD(B1,1000000)</f>
        <v>0</v>
      </c>
      <c r="C7" s="160"/>
      <c r="D7" s="161"/>
      <c r="E7" s="161"/>
      <c r="G7" s="156">
        <v>5</v>
      </c>
      <c r="H7" s="161" t="s">
        <v>12</v>
      </c>
    </row>
    <row r="8" spans="1:8" ht="18.600000000000001" customHeight="1" x14ac:dyDescent="0.55000000000000004">
      <c r="A8" s="155">
        <f>QUOTIENT(B7,1000)</f>
        <v>0</v>
      </c>
      <c r="B8" s="155">
        <f>QUOTIENT(A8,100)</f>
        <v>0</v>
      </c>
      <c r="C8" s="160">
        <v>100</v>
      </c>
      <c r="D8" s="161" t="str">
        <f>IFERROR(IF(B8=0,"",IF(B8=1,"އެއްސަތޭކަ",IF(B8=2,"ދުއިސައްތަ",LOOKUP(B8,SN!$G$5:$G$11,SN!$H$5:$H$11)&amp;" "&amp;"ސަތޭކަ"))),"")</f>
        <v/>
      </c>
      <c r="E8" s="161"/>
      <c r="G8" s="156">
        <v>6</v>
      </c>
      <c r="H8" s="161" t="s">
        <v>13</v>
      </c>
    </row>
    <row r="9" spans="1:8" ht="18.600000000000001" customHeight="1" x14ac:dyDescent="0.55000000000000004">
      <c r="A9" s="155"/>
      <c r="B9" s="155">
        <f>A8-B8*100</f>
        <v>0</v>
      </c>
      <c r="C9" s="160">
        <v>10</v>
      </c>
      <c r="D9" s="161" t="str">
        <f>IFERROR(LOOKUP(B9,SN!$G$3:$G$101,SN!$H$3:$H$101),"")</f>
        <v/>
      </c>
      <c r="E9" s="161"/>
      <c r="G9" s="156">
        <v>7</v>
      </c>
      <c r="H9" s="161" t="s">
        <v>14</v>
      </c>
    </row>
    <row r="10" spans="1:8" ht="18.600000000000001" customHeight="1" x14ac:dyDescent="0.55000000000000004">
      <c r="A10" s="155"/>
      <c r="B10" s="155"/>
      <c r="C10" s="160"/>
      <c r="D10" s="161" t="str">
        <f>D8&amp;IF(D8="",""," ")&amp;D9&amp;IF(D9="",""," ")&amp;IF(SUM(B8:B9)=0,"","ހާސް")</f>
        <v/>
      </c>
      <c r="E10" s="161"/>
      <c r="G10" s="156">
        <v>8</v>
      </c>
      <c r="H10" s="161" t="s">
        <v>15</v>
      </c>
    </row>
    <row r="11" spans="1:8" ht="18.600000000000001" customHeight="1" x14ac:dyDescent="0.55000000000000004">
      <c r="A11" s="155"/>
      <c r="B11" s="155">
        <f>MOD(B7,1000)</f>
        <v>0</v>
      </c>
      <c r="C11" s="160"/>
      <c r="D11" s="161"/>
      <c r="E11" s="161"/>
      <c r="G11" s="156">
        <v>9</v>
      </c>
      <c r="H11" s="161" t="s">
        <v>16</v>
      </c>
    </row>
    <row r="12" spans="1:8" ht="18.600000000000001" customHeight="1" x14ac:dyDescent="0.55000000000000004">
      <c r="A12" s="155">
        <f>QUOTIENT(B11,1)</f>
        <v>0</v>
      </c>
      <c r="B12" s="155">
        <f>QUOTIENT(A12,100)</f>
        <v>0</v>
      </c>
      <c r="C12" s="160">
        <v>100</v>
      </c>
      <c r="D12" s="161" t="str">
        <f>IFERROR(IF(B12=0,"",IF(B12=1,"އެއްސަތޭކަ",IF(B12=2,"ދުއިސައްތަ",LOOKUP(B12,SN!$G$5:$G$11,SN!$H$5:$H$11)&amp;" "&amp;"ސަތޭކަ"))),"")</f>
        <v/>
      </c>
      <c r="E12" s="161"/>
      <c r="G12" s="156">
        <v>10</v>
      </c>
      <c r="H12" s="161" t="s">
        <v>17</v>
      </c>
    </row>
    <row r="13" spans="1:8" ht="18.600000000000001" customHeight="1" x14ac:dyDescent="0.55000000000000004">
      <c r="A13" s="155"/>
      <c r="B13" s="155">
        <f>A12-B12*100</f>
        <v>0</v>
      </c>
      <c r="C13" s="160">
        <v>10</v>
      </c>
      <c r="D13" s="161" t="str">
        <f>IFERROR(LOOKUP(B13,SN!$G$3:$G$101,SN!$H$3:$H$101),"")</f>
        <v/>
      </c>
      <c r="E13" s="161"/>
      <c r="G13" s="156">
        <v>11</v>
      </c>
      <c r="H13" s="161" t="s">
        <v>18</v>
      </c>
    </row>
    <row r="14" spans="1:8" ht="18.600000000000001" customHeight="1" x14ac:dyDescent="0.55000000000000004">
      <c r="A14" s="155"/>
      <c r="B14" s="155"/>
      <c r="C14" s="160"/>
      <c r="D14" s="161" t="str">
        <f>D12&amp;IF(D12="",""," ")&amp;D13&amp;IF(SUM(B12:B13,B8:B9,B4:B5)=0,"",IF(SUM(B12:B13)=0,""," ")&amp;"ޔޫއެސް ޑޮލަރ")</f>
        <v/>
      </c>
      <c r="E14" s="161"/>
      <c r="G14" s="156">
        <v>12</v>
      </c>
      <c r="H14" s="161" t="s">
        <v>19</v>
      </c>
    </row>
    <row r="15" spans="1:8" ht="18.600000000000001" customHeight="1" x14ac:dyDescent="0.55000000000000004">
      <c r="A15" s="155"/>
      <c r="B15" s="155"/>
      <c r="C15" s="160"/>
      <c r="D15" s="161"/>
      <c r="E15" s="161"/>
      <c r="G15" s="156">
        <v>13</v>
      </c>
      <c r="H15" s="161" t="s">
        <v>20</v>
      </c>
    </row>
    <row r="16" spans="1:8" ht="18.600000000000001" customHeight="1" x14ac:dyDescent="0.55000000000000004">
      <c r="A16" s="155"/>
      <c r="B16" s="162">
        <f>ROUND((B1-B2)*100,2)</f>
        <v>0</v>
      </c>
      <c r="C16" s="160"/>
      <c r="D16" s="161" t="str">
        <f>IFERROR(LOOKUP(B16,SN!$G$3:$G$101,SN!$H$3:$H$101)&amp;" "&amp;"ސެންޓ","")</f>
        <v/>
      </c>
      <c r="E16" s="161"/>
      <c r="G16" s="156">
        <v>14</v>
      </c>
      <c r="H16" s="161" t="s">
        <v>21</v>
      </c>
    </row>
    <row r="17" spans="1:8" ht="18.600000000000001" customHeight="1" x14ac:dyDescent="0.55000000000000004">
      <c r="A17" s="155"/>
      <c r="B17" s="162"/>
      <c r="G17" s="156">
        <v>15</v>
      </c>
      <c r="H17" s="161" t="s">
        <v>22</v>
      </c>
    </row>
    <row r="18" spans="1:8" ht="18.600000000000001" customHeight="1" x14ac:dyDescent="0.55000000000000004">
      <c r="B18" s="155"/>
      <c r="D18" s="191" t="str">
        <f>IFERROR(TRIM(IF(B1&gt;999999999.99,"OUT OF RANGE!!!",IF(SUM(B4:B5,B8:B9,B12:B13,B16)=0,"",D6&amp;IF(D6="",""," ")&amp;D10&amp;IF(D10="",""," ")&amp;D14&amp;IF(D14="",""," ")&amp;D16))),"")</f>
        <v/>
      </c>
      <c r="G18" s="156">
        <v>16</v>
      </c>
      <c r="H18" s="161" t="s">
        <v>23</v>
      </c>
    </row>
    <row r="19" spans="1:8" ht="18.600000000000001" customHeight="1" x14ac:dyDescent="0.55000000000000004">
      <c r="G19" s="156">
        <v>17</v>
      </c>
      <c r="H19" s="161" t="s">
        <v>24</v>
      </c>
    </row>
    <row r="20" spans="1:8" ht="18.600000000000001" customHeight="1" x14ac:dyDescent="0.55000000000000004">
      <c r="A20" s="155"/>
      <c r="B20" s="190">
        <f>'Data Entry'!$H$19</f>
        <v>0</v>
      </c>
      <c r="C20" s="192" t="s">
        <v>963</v>
      </c>
      <c r="G20" s="156">
        <v>18</v>
      </c>
      <c r="H20" s="161" t="s">
        <v>25</v>
      </c>
    </row>
    <row r="21" spans="1:8" ht="18.600000000000001" customHeight="1" x14ac:dyDescent="0.55000000000000004">
      <c r="A21" s="155"/>
      <c r="B21" s="155">
        <f>TRUNC(B20,0)</f>
        <v>0</v>
      </c>
      <c r="G21" s="156">
        <v>19</v>
      </c>
      <c r="H21" s="161" t="s">
        <v>26</v>
      </c>
    </row>
    <row r="22" spans="1:8" ht="18.600000000000001" customHeight="1" x14ac:dyDescent="0.55000000000000004">
      <c r="B22" s="159">
        <f>TRUNC(B20,0)</f>
        <v>0</v>
      </c>
      <c r="C22" s="160">
        <f>TRUNC(B20,0)</f>
        <v>0</v>
      </c>
      <c r="D22" s="161"/>
      <c r="G22" s="156">
        <v>20</v>
      </c>
      <c r="H22" s="161" t="s">
        <v>27</v>
      </c>
    </row>
    <row r="23" spans="1:8" ht="18.600000000000001" customHeight="1" x14ac:dyDescent="0.55000000000000004">
      <c r="A23" s="155">
        <f>QUOTIENT(B20,1000000)</f>
        <v>0</v>
      </c>
      <c r="B23" s="155">
        <f>QUOTIENT(A23,100)</f>
        <v>0</v>
      </c>
      <c r="C23" s="160">
        <v>100</v>
      </c>
      <c r="D23" s="161" t="str">
        <f>IFERROR(IF(B23=0,"",IF(B23=1,"އެއްސަތޭކަ",IF(B23=2,"ދުއިސައްތަ",LOOKUP(B23,SN!$G$5:$G$11,SN!$H$5:$H$11)&amp;" "&amp;"ސަތޭކަ"))),"")</f>
        <v/>
      </c>
      <c r="G23" s="156">
        <v>21</v>
      </c>
      <c r="H23" s="161" t="s">
        <v>28</v>
      </c>
    </row>
    <row r="24" spans="1:8" ht="18.600000000000001" customHeight="1" x14ac:dyDescent="0.55000000000000004">
      <c r="A24" s="155"/>
      <c r="B24" s="155">
        <f>A23-B23*100</f>
        <v>0</v>
      </c>
      <c r="C24" s="160">
        <v>10</v>
      </c>
      <c r="D24" s="161" t="str">
        <f>IFERROR(LOOKUP(B24,SN!$G$3:$G$101,SN!$H$3:$H$101),"")</f>
        <v/>
      </c>
      <c r="G24" s="156">
        <v>22</v>
      </c>
      <c r="H24" s="161" t="s">
        <v>29</v>
      </c>
    </row>
    <row r="25" spans="1:8" ht="18.600000000000001" customHeight="1" x14ac:dyDescent="0.55000000000000004">
      <c r="A25" s="155"/>
      <c r="B25" s="155"/>
      <c r="C25" s="160"/>
      <c r="D25" s="161" t="str">
        <f>D23&amp;IF(D23="",""," ")&amp;D24&amp;IF(D24="",""," ")&amp;IF(SUM(B23:B24)=0,"","މިލިއަން")</f>
        <v/>
      </c>
      <c r="G25" s="156">
        <v>23</v>
      </c>
      <c r="H25" s="161" t="s">
        <v>30</v>
      </c>
    </row>
    <row r="26" spans="1:8" ht="18.600000000000001" customHeight="1" x14ac:dyDescent="0.55000000000000004">
      <c r="A26" s="155"/>
      <c r="B26" s="155">
        <f>MOD(B20,1000000)</f>
        <v>0</v>
      </c>
      <c r="C26" s="160"/>
      <c r="D26" s="161"/>
      <c r="G26" s="156">
        <v>24</v>
      </c>
      <c r="H26" s="161" t="s">
        <v>31</v>
      </c>
    </row>
    <row r="27" spans="1:8" ht="18.600000000000001" customHeight="1" x14ac:dyDescent="0.55000000000000004">
      <c r="A27" s="155">
        <f>QUOTIENT(B26,1000)</f>
        <v>0</v>
      </c>
      <c r="B27" s="155">
        <f>QUOTIENT(A27,100)</f>
        <v>0</v>
      </c>
      <c r="C27" s="160">
        <v>100</v>
      </c>
      <c r="D27" s="161" t="str">
        <f>IFERROR(IF(B27=0,"",IF(B27=1,"އެއްސަތޭކަ",IF(B27=2,"ދުއިސައްތަ",LOOKUP(B27,SN!$G$5:$G$11,SN!$H$5:$H$11)&amp;" "&amp;"ސަތޭކަ"))),"")</f>
        <v/>
      </c>
      <c r="G27" s="156">
        <v>25</v>
      </c>
      <c r="H27" s="161" t="s">
        <v>32</v>
      </c>
    </row>
    <row r="28" spans="1:8" ht="18.600000000000001" customHeight="1" x14ac:dyDescent="0.55000000000000004">
      <c r="A28" s="155"/>
      <c r="B28" s="155">
        <f>A27-B27*100</f>
        <v>0</v>
      </c>
      <c r="C28" s="160">
        <v>10</v>
      </c>
      <c r="D28" s="161" t="str">
        <f>IFERROR(LOOKUP(B28,SN!$G$3:$G$101,SN!$H$3:$H$101),"")</f>
        <v/>
      </c>
      <c r="G28" s="156">
        <v>26</v>
      </c>
      <c r="H28" s="161" t="s">
        <v>33</v>
      </c>
    </row>
    <row r="29" spans="1:8" ht="18.600000000000001" customHeight="1" x14ac:dyDescent="0.55000000000000004">
      <c r="A29" s="155"/>
      <c r="B29" s="155"/>
      <c r="C29" s="160"/>
      <c r="D29" s="161" t="str">
        <f>D27&amp;IF(D27="",""," ")&amp;D28&amp;IF(D28="",""," ")&amp;IF(SUM(B27:B28)=0,"","ހާސް")</f>
        <v/>
      </c>
      <c r="G29" s="156">
        <v>27</v>
      </c>
      <c r="H29" s="161" t="s">
        <v>34</v>
      </c>
    </row>
    <row r="30" spans="1:8" ht="18.600000000000001" customHeight="1" x14ac:dyDescent="0.55000000000000004">
      <c r="A30" s="155"/>
      <c r="B30" s="155">
        <f>MOD(B26,1000)</f>
        <v>0</v>
      </c>
      <c r="C30" s="160"/>
      <c r="D30" s="161"/>
      <c r="G30" s="156">
        <v>28</v>
      </c>
      <c r="H30" s="161" t="s">
        <v>35</v>
      </c>
    </row>
    <row r="31" spans="1:8" ht="18.600000000000001" customHeight="1" x14ac:dyDescent="0.55000000000000004">
      <c r="A31" s="155">
        <f>QUOTIENT(B30,1)</f>
        <v>0</v>
      </c>
      <c r="B31" s="155">
        <f>QUOTIENT(A31,100)</f>
        <v>0</v>
      </c>
      <c r="C31" s="160">
        <v>100</v>
      </c>
      <c r="D31" s="161" t="str">
        <f>IFERROR(IF(B31=0,"",IF(B31=1,"އެއްސަތޭކަ",IF(B31=2,"ދުއިސައްތަ",LOOKUP(B31,SN!$G$5:$G$11,SN!$H$5:$H$11)&amp;" "&amp;"ސަތޭކަ"))),"")</f>
        <v/>
      </c>
      <c r="G31" s="156">
        <v>29</v>
      </c>
      <c r="H31" s="161" t="s">
        <v>36</v>
      </c>
    </row>
    <row r="32" spans="1:8" ht="18.600000000000001" customHeight="1" x14ac:dyDescent="0.55000000000000004">
      <c r="A32" s="155"/>
      <c r="B32" s="155">
        <f>A31-B31*100</f>
        <v>0</v>
      </c>
      <c r="C32" s="160">
        <v>10</v>
      </c>
      <c r="D32" s="161" t="str">
        <f>IFERROR(LOOKUP(B32,SN!$G$3:$G$101,SN!$H$3:$H$101),"")</f>
        <v/>
      </c>
      <c r="G32" s="156">
        <v>30</v>
      </c>
      <c r="H32" s="161" t="s">
        <v>37</v>
      </c>
    </row>
    <row r="33" spans="1:8" ht="18.600000000000001" customHeight="1" x14ac:dyDescent="0.55000000000000004">
      <c r="A33" s="155"/>
      <c r="B33" s="155"/>
      <c r="C33" s="160"/>
      <c r="D33" s="161" t="str">
        <f>D31&amp;IF(D31="",""," ")&amp;D32&amp;IF(SUM(B31:B32,B27:B28,B23:B24)=0,"",IF(SUM(B31:B32)=0,""," ")&amp;"ޔޫއެސް ޑޮލަރ")</f>
        <v/>
      </c>
      <c r="G33" s="156">
        <v>31</v>
      </c>
      <c r="H33" s="161" t="s">
        <v>38</v>
      </c>
    </row>
    <row r="34" spans="1:8" ht="18.600000000000001" customHeight="1" x14ac:dyDescent="0.55000000000000004">
      <c r="A34" s="155"/>
      <c r="B34" s="155"/>
      <c r="C34" s="160"/>
      <c r="D34" s="161"/>
      <c r="G34" s="156">
        <v>32</v>
      </c>
      <c r="H34" s="161" t="s">
        <v>39</v>
      </c>
    </row>
    <row r="35" spans="1:8" ht="18.600000000000001" customHeight="1" x14ac:dyDescent="0.55000000000000004">
      <c r="A35" s="155"/>
      <c r="B35" s="162">
        <f>ROUND((B20-B21)*100,2)</f>
        <v>0</v>
      </c>
      <c r="C35" s="160"/>
      <c r="D35" s="161" t="str">
        <f>IFERROR(LOOKUP(B35,SN!$G$3:$G$101,SN!$H$3:$H$101)&amp;" "&amp;"ސެންޓ","")</f>
        <v/>
      </c>
      <c r="G35" s="156">
        <v>33</v>
      </c>
      <c r="H35" s="161" t="s">
        <v>40</v>
      </c>
    </row>
    <row r="36" spans="1:8" ht="18.600000000000001" customHeight="1" x14ac:dyDescent="0.55000000000000004">
      <c r="A36" s="155"/>
      <c r="B36" s="162"/>
      <c r="G36" s="156">
        <v>34</v>
      </c>
      <c r="H36" s="161" t="s">
        <v>41</v>
      </c>
    </row>
    <row r="37" spans="1:8" ht="18.600000000000001" customHeight="1" x14ac:dyDescent="0.55000000000000004">
      <c r="B37" s="155"/>
      <c r="D37" s="191" t="str">
        <f>IFERROR(TRIM(IF(B20&gt;999999999.99,"OUT OF RANGE!!!",IF(SUM(B23:B24,B27:B28,B31:B32,B35)=0,"",D25&amp;IF(D25="",""," ")&amp;D29&amp;IF(D29="",""," ")&amp;D33&amp;IF(D33="",""," ")&amp;D35))),"")</f>
        <v/>
      </c>
      <c r="G37" s="156">
        <v>35</v>
      </c>
      <c r="H37" s="161" t="s">
        <v>42</v>
      </c>
    </row>
    <row r="38" spans="1:8" ht="18.600000000000001" customHeight="1" x14ac:dyDescent="0.55000000000000004">
      <c r="G38" s="156">
        <v>36</v>
      </c>
      <c r="H38" s="161" t="s">
        <v>43</v>
      </c>
    </row>
    <row r="39" spans="1:8" ht="18.600000000000001" customHeight="1" x14ac:dyDescent="0.55000000000000004">
      <c r="A39" s="155"/>
      <c r="B39" s="190">
        <f>'Data Entry'!$H$20</f>
        <v>0</v>
      </c>
      <c r="C39" s="192" t="s">
        <v>964</v>
      </c>
      <c r="G39" s="156">
        <v>37</v>
      </c>
      <c r="H39" s="161" t="s">
        <v>44</v>
      </c>
    </row>
    <row r="40" spans="1:8" ht="18.600000000000001" customHeight="1" x14ac:dyDescent="0.55000000000000004">
      <c r="A40" s="155"/>
      <c r="B40" s="155">
        <f>TRUNC(B39,0)</f>
        <v>0</v>
      </c>
      <c r="G40" s="156">
        <v>38</v>
      </c>
      <c r="H40" s="161" t="s">
        <v>45</v>
      </c>
    </row>
    <row r="41" spans="1:8" ht="18.600000000000001" customHeight="1" x14ac:dyDescent="0.55000000000000004">
      <c r="B41" s="159">
        <f>TRUNC(B39,0)</f>
        <v>0</v>
      </c>
      <c r="C41" s="160">
        <f>TRUNC(B39,0)</f>
        <v>0</v>
      </c>
      <c r="D41" s="161"/>
      <c r="G41" s="156">
        <v>39</v>
      </c>
      <c r="H41" s="161" t="s">
        <v>46</v>
      </c>
    </row>
    <row r="42" spans="1:8" ht="18.600000000000001" customHeight="1" x14ac:dyDescent="0.55000000000000004">
      <c r="A42" s="155">
        <f>QUOTIENT(B39,1000000)</f>
        <v>0</v>
      </c>
      <c r="B42" s="155">
        <f>QUOTIENT(A42,100)</f>
        <v>0</v>
      </c>
      <c r="C42" s="160">
        <v>100</v>
      </c>
      <c r="D42" s="161" t="str">
        <f>IFERROR(IF(B42=0,"",IF(B42=1,"އެއްސަތޭކަ",IF(B42=2,"ދުއިސައްތަ",LOOKUP(B42,SN!$G$5:$G$11,SN!$H$5:$H$11)&amp;" "&amp;"ސަތޭކަ"))),"")</f>
        <v/>
      </c>
      <c r="G42" s="156">
        <v>40</v>
      </c>
      <c r="H42" s="161" t="s">
        <v>47</v>
      </c>
    </row>
    <row r="43" spans="1:8" ht="18.600000000000001" customHeight="1" x14ac:dyDescent="0.55000000000000004">
      <c r="A43" s="155"/>
      <c r="B43" s="155">
        <f>A42-B42*100</f>
        <v>0</v>
      </c>
      <c r="C43" s="160">
        <v>10</v>
      </c>
      <c r="D43" s="161" t="str">
        <f>IFERROR(LOOKUP(B43,SN!$G$3:$G$101,SN!$H$3:$H$101),"")</f>
        <v/>
      </c>
      <c r="G43" s="156">
        <v>41</v>
      </c>
      <c r="H43" s="161" t="s">
        <v>48</v>
      </c>
    </row>
    <row r="44" spans="1:8" ht="18.600000000000001" customHeight="1" x14ac:dyDescent="0.55000000000000004">
      <c r="A44" s="155"/>
      <c r="B44" s="155"/>
      <c r="C44" s="160"/>
      <c r="D44" s="161" t="str">
        <f>D42&amp;IF(D42="",""," ")&amp;D43&amp;IF(D43="",""," ")&amp;IF(SUM(B42:B43)=0,"","މިލިއަން")</f>
        <v/>
      </c>
      <c r="G44" s="156">
        <v>42</v>
      </c>
      <c r="H44" s="161" t="s">
        <v>49</v>
      </c>
    </row>
    <row r="45" spans="1:8" ht="18.600000000000001" customHeight="1" x14ac:dyDescent="0.55000000000000004">
      <c r="A45" s="155"/>
      <c r="B45" s="155">
        <f>MOD(B39,1000000)</f>
        <v>0</v>
      </c>
      <c r="C45" s="160"/>
      <c r="D45" s="161"/>
      <c r="G45" s="156">
        <v>43</v>
      </c>
      <c r="H45" s="161" t="s">
        <v>50</v>
      </c>
    </row>
    <row r="46" spans="1:8" ht="18.600000000000001" customHeight="1" x14ac:dyDescent="0.55000000000000004">
      <c r="A46" s="155">
        <f>QUOTIENT(B45,1000)</f>
        <v>0</v>
      </c>
      <c r="B46" s="155">
        <f>QUOTIENT(A46,100)</f>
        <v>0</v>
      </c>
      <c r="C46" s="160">
        <v>100</v>
      </c>
      <c r="D46" s="161" t="str">
        <f>IFERROR(IF(B46=0,"",IF(B46=1,"އެއްސަތޭކަ",IF(B46=2,"ދުއިސައްތަ",LOOKUP(B46,SN!$G$5:$G$11,SN!$H$5:$H$11)&amp;" "&amp;"ސަތޭކަ"))),"")</f>
        <v/>
      </c>
      <c r="G46" s="156">
        <v>44</v>
      </c>
      <c r="H46" s="161" t="s">
        <v>51</v>
      </c>
    </row>
    <row r="47" spans="1:8" ht="18.600000000000001" customHeight="1" x14ac:dyDescent="0.55000000000000004">
      <c r="A47" s="155"/>
      <c r="B47" s="155">
        <f>A46-B46*100</f>
        <v>0</v>
      </c>
      <c r="C47" s="160">
        <v>10</v>
      </c>
      <c r="D47" s="161" t="str">
        <f>IFERROR(LOOKUP(B47,SN!$G$3:$G$101,SN!$H$3:$H$101),"")</f>
        <v/>
      </c>
      <c r="G47" s="156">
        <v>45</v>
      </c>
      <c r="H47" s="161" t="s">
        <v>52</v>
      </c>
    </row>
    <row r="48" spans="1:8" ht="18.600000000000001" customHeight="1" x14ac:dyDescent="0.55000000000000004">
      <c r="A48" s="155"/>
      <c r="B48" s="155"/>
      <c r="C48" s="160"/>
      <c r="D48" s="161" t="str">
        <f>D46&amp;IF(D46="",""," ")&amp;D47&amp;IF(D47="",""," ")&amp;IF(SUM(B46:B47)=0,"","ހާސް")</f>
        <v/>
      </c>
      <c r="G48" s="156">
        <v>46</v>
      </c>
      <c r="H48" s="161" t="s">
        <v>53</v>
      </c>
    </row>
    <row r="49" spans="1:8" ht="18.600000000000001" customHeight="1" x14ac:dyDescent="0.55000000000000004">
      <c r="A49" s="155"/>
      <c r="B49" s="155">
        <f>MOD(B45,1000)</f>
        <v>0</v>
      </c>
      <c r="C49" s="160"/>
      <c r="D49" s="161"/>
      <c r="G49" s="156">
        <v>47</v>
      </c>
      <c r="H49" s="161" t="s">
        <v>54</v>
      </c>
    </row>
    <row r="50" spans="1:8" ht="18.600000000000001" customHeight="1" x14ac:dyDescent="0.55000000000000004">
      <c r="A50" s="155">
        <f>QUOTIENT(B49,1)</f>
        <v>0</v>
      </c>
      <c r="B50" s="155">
        <f>QUOTIENT(A50,100)</f>
        <v>0</v>
      </c>
      <c r="C50" s="160">
        <v>100</v>
      </c>
      <c r="D50" s="161" t="str">
        <f>IFERROR(IF(B50=0,"",IF(B50=1,"އެއްސަތޭކަ",IF(B50=2,"ދުއިސައްތަ",LOOKUP(B50,SN!$G$5:$G$11,SN!$H$5:$H$11)&amp;" "&amp;"ސަތޭކަ"))),"")</f>
        <v/>
      </c>
      <c r="G50" s="156">
        <v>48</v>
      </c>
      <c r="H50" s="161" t="s">
        <v>55</v>
      </c>
    </row>
    <row r="51" spans="1:8" ht="18.600000000000001" customHeight="1" x14ac:dyDescent="0.55000000000000004">
      <c r="A51" s="155"/>
      <c r="B51" s="155">
        <f>A50-B50*100</f>
        <v>0</v>
      </c>
      <c r="C51" s="160">
        <v>10</v>
      </c>
      <c r="D51" s="161" t="str">
        <f>IFERROR(LOOKUP(B51,SN!$G$3:$G$101,SN!$H$3:$H$101),"")</f>
        <v/>
      </c>
      <c r="G51" s="156">
        <v>49</v>
      </c>
      <c r="H51" s="161" t="s">
        <v>56</v>
      </c>
    </row>
    <row r="52" spans="1:8" ht="18.600000000000001" customHeight="1" x14ac:dyDescent="0.55000000000000004">
      <c r="A52" s="155"/>
      <c r="B52" s="155"/>
      <c r="C52" s="160"/>
      <c r="D52" s="161" t="str">
        <f>D50&amp;IF(D50="",""," ")&amp;D51&amp;IF(SUM(B50:B51,B46:B47,B42:B43)=0,"",IF(SUM(B50:B51)=0,""," ")&amp;"ޔޫއެސް ޑޮލަރ")</f>
        <v/>
      </c>
      <c r="G52" s="156">
        <v>50</v>
      </c>
      <c r="H52" s="161" t="s">
        <v>57</v>
      </c>
    </row>
    <row r="53" spans="1:8" ht="18.600000000000001" customHeight="1" x14ac:dyDescent="0.55000000000000004">
      <c r="A53" s="155"/>
      <c r="B53" s="155"/>
      <c r="C53" s="160"/>
      <c r="D53" s="161"/>
      <c r="G53" s="156">
        <v>51</v>
      </c>
      <c r="H53" s="161" t="s">
        <v>58</v>
      </c>
    </row>
    <row r="54" spans="1:8" ht="18.600000000000001" customHeight="1" x14ac:dyDescent="0.55000000000000004">
      <c r="A54" s="155"/>
      <c r="B54" s="162">
        <f>ROUND((B39-B40)*100,2)</f>
        <v>0</v>
      </c>
      <c r="C54" s="160"/>
      <c r="D54" s="161" t="str">
        <f>IFERROR(LOOKUP(B54,SN!$G$3:$G$101,SN!$H$3:$H$101)&amp;" "&amp;"ސެންޓ","")</f>
        <v/>
      </c>
      <c r="G54" s="156">
        <v>52</v>
      </c>
      <c r="H54" s="161" t="s">
        <v>59</v>
      </c>
    </row>
    <row r="55" spans="1:8" ht="18.600000000000001" customHeight="1" x14ac:dyDescent="0.55000000000000004">
      <c r="A55" s="155"/>
      <c r="B55" s="162"/>
      <c r="G55" s="156">
        <v>53</v>
      </c>
      <c r="H55" s="161" t="s">
        <v>60</v>
      </c>
    </row>
    <row r="56" spans="1:8" ht="18.600000000000001" customHeight="1" x14ac:dyDescent="0.55000000000000004">
      <c r="B56" s="155"/>
      <c r="D56" s="191" t="str">
        <f>IFERROR(TRIM(IF(B39&gt;999999999.99,"OUT OF RANGE!!!",IF(SUM(B42:B43,B46:B47,B50:B51,B54)=0,"",D44&amp;IF(D44="",""," ")&amp;D48&amp;IF(D48="",""," ")&amp;D52&amp;IF(D52="",""," ")&amp;D54))),"")</f>
        <v/>
      </c>
      <c r="G56" s="156">
        <v>54</v>
      </c>
      <c r="H56" s="161" t="s">
        <v>61</v>
      </c>
    </row>
    <row r="57" spans="1:8" ht="18.600000000000001" customHeight="1" x14ac:dyDescent="0.55000000000000004">
      <c r="G57" s="156">
        <v>55</v>
      </c>
      <c r="H57" s="161" t="s">
        <v>62</v>
      </c>
    </row>
    <row r="58" spans="1:8" ht="18.600000000000001" customHeight="1" x14ac:dyDescent="0.55000000000000004">
      <c r="G58" s="156">
        <v>56</v>
      </c>
      <c r="H58" s="161" t="s">
        <v>63</v>
      </c>
    </row>
    <row r="59" spans="1:8" ht="18.600000000000001" customHeight="1" x14ac:dyDescent="0.55000000000000004">
      <c r="G59" s="156">
        <v>57</v>
      </c>
      <c r="H59" s="161" t="s">
        <v>64</v>
      </c>
    </row>
    <row r="60" spans="1:8" ht="18.600000000000001" customHeight="1" x14ac:dyDescent="0.55000000000000004">
      <c r="G60" s="156">
        <v>58</v>
      </c>
      <c r="H60" s="161" t="s">
        <v>65</v>
      </c>
    </row>
    <row r="61" spans="1:8" ht="18.600000000000001" customHeight="1" x14ac:dyDescent="0.55000000000000004">
      <c r="G61" s="156">
        <v>59</v>
      </c>
      <c r="H61" s="161" t="s">
        <v>66</v>
      </c>
    </row>
    <row r="62" spans="1:8" ht="18.600000000000001" customHeight="1" x14ac:dyDescent="0.55000000000000004">
      <c r="G62" s="156">
        <v>60</v>
      </c>
      <c r="H62" s="161" t="s">
        <v>67</v>
      </c>
    </row>
    <row r="63" spans="1:8" ht="18.600000000000001" customHeight="1" x14ac:dyDescent="0.55000000000000004">
      <c r="G63" s="156">
        <v>61</v>
      </c>
      <c r="H63" s="161" t="s">
        <v>68</v>
      </c>
    </row>
    <row r="64" spans="1:8" ht="18.600000000000001" customHeight="1" x14ac:dyDescent="0.55000000000000004">
      <c r="G64" s="156">
        <v>62</v>
      </c>
      <c r="H64" s="161" t="s">
        <v>69</v>
      </c>
    </row>
    <row r="65" spans="7:8" ht="18.600000000000001" customHeight="1" x14ac:dyDescent="0.55000000000000004">
      <c r="G65" s="156">
        <v>63</v>
      </c>
      <c r="H65" s="161" t="s">
        <v>70</v>
      </c>
    </row>
    <row r="66" spans="7:8" ht="18.600000000000001" customHeight="1" x14ac:dyDescent="0.55000000000000004">
      <c r="G66" s="156">
        <v>64</v>
      </c>
      <c r="H66" s="161" t="s">
        <v>71</v>
      </c>
    </row>
    <row r="67" spans="7:8" ht="18.600000000000001" customHeight="1" x14ac:dyDescent="0.55000000000000004">
      <c r="G67" s="156">
        <v>65</v>
      </c>
      <c r="H67" s="161" t="s">
        <v>72</v>
      </c>
    </row>
    <row r="68" spans="7:8" ht="18.600000000000001" customHeight="1" x14ac:dyDescent="0.55000000000000004">
      <c r="G68" s="156">
        <v>66</v>
      </c>
      <c r="H68" s="161" t="s">
        <v>73</v>
      </c>
    </row>
    <row r="69" spans="7:8" ht="18.600000000000001" customHeight="1" x14ac:dyDescent="0.55000000000000004">
      <c r="G69" s="156">
        <v>67</v>
      </c>
      <c r="H69" s="161" t="s">
        <v>74</v>
      </c>
    </row>
    <row r="70" spans="7:8" ht="18.600000000000001" customHeight="1" x14ac:dyDescent="0.55000000000000004">
      <c r="G70" s="156">
        <v>68</v>
      </c>
      <c r="H70" s="161" t="s">
        <v>75</v>
      </c>
    </row>
    <row r="71" spans="7:8" ht="18.600000000000001" customHeight="1" x14ac:dyDescent="0.55000000000000004">
      <c r="G71" s="156">
        <v>69</v>
      </c>
      <c r="H71" s="161" t="s">
        <v>76</v>
      </c>
    </row>
    <row r="72" spans="7:8" ht="18.600000000000001" customHeight="1" x14ac:dyDescent="0.55000000000000004">
      <c r="G72" s="156">
        <v>70</v>
      </c>
      <c r="H72" s="161" t="s">
        <v>77</v>
      </c>
    </row>
    <row r="73" spans="7:8" ht="18.600000000000001" customHeight="1" x14ac:dyDescent="0.55000000000000004">
      <c r="G73" s="156">
        <v>71</v>
      </c>
      <c r="H73" s="161" t="s">
        <v>78</v>
      </c>
    </row>
    <row r="74" spans="7:8" ht="18.600000000000001" customHeight="1" x14ac:dyDescent="0.55000000000000004">
      <c r="G74" s="156">
        <v>72</v>
      </c>
      <c r="H74" s="161" t="s">
        <v>79</v>
      </c>
    </row>
    <row r="75" spans="7:8" ht="18.600000000000001" customHeight="1" x14ac:dyDescent="0.55000000000000004">
      <c r="G75" s="156">
        <v>73</v>
      </c>
      <c r="H75" s="161" t="s">
        <v>80</v>
      </c>
    </row>
    <row r="76" spans="7:8" ht="18.600000000000001" customHeight="1" x14ac:dyDescent="0.55000000000000004">
      <c r="G76" s="156">
        <v>74</v>
      </c>
      <c r="H76" s="161" t="s">
        <v>81</v>
      </c>
    </row>
    <row r="77" spans="7:8" ht="18.600000000000001" customHeight="1" x14ac:dyDescent="0.55000000000000004">
      <c r="G77" s="156">
        <v>75</v>
      </c>
      <c r="H77" s="161" t="s">
        <v>82</v>
      </c>
    </row>
    <row r="78" spans="7:8" ht="18.600000000000001" customHeight="1" x14ac:dyDescent="0.55000000000000004">
      <c r="G78" s="156">
        <v>76</v>
      </c>
      <c r="H78" s="161" t="s">
        <v>83</v>
      </c>
    </row>
    <row r="79" spans="7:8" ht="18.600000000000001" customHeight="1" x14ac:dyDescent="0.55000000000000004">
      <c r="G79" s="156">
        <v>77</v>
      </c>
      <c r="H79" s="161" t="s">
        <v>84</v>
      </c>
    </row>
    <row r="80" spans="7:8" ht="18.600000000000001" customHeight="1" x14ac:dyDescent="0.55000000000000004">
      <c r="G80" s="156">
        <v>78</v>
      </c>
      <c r="H80" s="161" t="s">
        <v>85</v>
      </c>
    </row>
    <row r="81" spans="7:8" ht="18.600000000000001" customHeight="1" x14ac:dyDescent="0.55000000000000004">
      <c r="G81" s="156">
        <v>79</v>
      </c>
      <c r="H81" s="161" t="s">
        <v>86</v>
      </c>
    </row>
    <row r="82" spans="7:8" ht="18.600000000000001" customHeight="1" x14ac:dyDescent="0.55000000000000004">
      <c r="G82" s="156">
        <v>80</v>
      </c>
      <c r="H82" s="161" t="s">
        <v>87</v>
      </c>
    </row>
    <row r="83" spans="7:8" ht="18.600000000000001" customHeight="1" x14ac:dyDescent="0.55000000000000004">
      <c r="G83" s="156">
        <v>81</v>
      </c>
      <c r="H83" s="161" t="s">
        <v>88</v>
      </c>
    </row>
    <row r="84" spans="7:8" ht="18.600000000000001" customHeight="1" x14ac:dyDescent="0.55000000000000004">
      <c r="G84" s="156">
        <v>82</v>
      </c>
      <c r="H84" s="161" t="s">
        <v>89</v>
      </c>
    </row>
    <row r="85" spans="7:8" ht="18.600000000000001" customHeight="1" x14ac:dyDescent="0.55000000000000004">
      <c r="G85" s="156">
        <v>83</v>
      </c>
      <c r="H85" s="161" t="s">
        <v>90</v>
      </c>
    </row>
    <row r="86" spans="7:8" ht="18.600000000000001" customHeight="1" x14ac:dyDescent="0.55000000000000004">
      <c r="G86" s="156">
        <v>84</v>
      </c>
      <c r="H86" s="161" t="s">
        <v>91</v>
      </c>
    </row>
    <row r="87" spans="7:8" ht="18.600000000000001" customHeight="1" x14ac:dyDescent="0.55000000000000004">
      <c r="G87" s="156">
        <v>85</v>
      </c>
      <c r="H87" s="161" t="s">
        <v>92</v>
      </c>
    </row>
    <row r="88" spans="7:8" ht="18.600000000000001" customHeight="1" x14ac:dyDescent="0.55000000000000004">
      <c r="G88" s="156">
        <v>86</v>
      </c>
      <c r="H88" s="161" t="s">
        <v>93</v>
      </c>
    </row>
    <row r="89" spans="7:8" ht="18.600000000000001" customHeight="1" x14ac:dyDescent="0.55000000000000004">
      <c r="G89" s="156">
        <v>87</v>
      </c>
      <c r="H89" s="161" t="s">
        <v>94</v>
      </c>
    </row>
    <row r="90" spans="7:8" ht="18.600000000000001" customHeight="1" x14ac:dyDescent="0.55000000000000004">
      <c r="G90" s="156">
        <v>88</v>
      </c>
      <c r="H90" s="161" t="s">
        <v>95</v>
      </c>
    </row>
    <row r="91" spans="7:8" ht="18.600000000000001" customHeight="1" x14ac:dyDescent="0.55000000000000004">
      <c r="G91" s="156">
        <v>89</v>
      </c>
      <c r="H91" s="161" t="s">
        <v>96</v>
      </c>
    </row>
    <row r="92" spans="7:8" ht="18.600000000000001" customHeight="1" x14ac:dyDescent="0.55000000000000004">
      <c r="G92" s="156">
        <v>90</v>
      </c>
      <c r="H92" s="161" t="s">
        <v>97</v>
      </c>
    </row>
    <row r="93" spans="7:8" ht="18.600000000000001" customHeight="1" x14ac:dyDescent="0.55000000000000004">
      <c r="G93" s="156">
        <v>91</v>
      </c>
      <c r="H93" s="161" t="s">
        <v>98</v>
      </c>
    </row>
    <row r="94" spans="7:8" ht="18.600000000000001" customHeight="1" x14ac:dyDescent="0.55000000000000004">
      <c r="G94" s="156">
        <v>92</v>
      </c>
      <c r="H94" s="161" t="s">
        <v>99</v>
      </c>
    </row>
    <row r="95" spans="7:8" ht="18.600000000000001" customHeight="1" x14ac:dyDescent="0.55000000000000004">
      <c r="G95" s="156">
        <v>93</v>
      </c>
      <c r="H95" s="161" t="s">
        <v>100</v>
      </c>
    </row>
    <row r="96" spans="7:8" ht="18.600000000000001" customHeight="1" x14ac:dyDescent="0.55000000000000004">
      <c r="G96" s="156">
        <v>94</v>
      </c>
      <c r="H96" s="161" t="s">
        <v>101</v>
      </c>
    </row>
    <row r="97" spans="7:8" ht="18.600000000000001" customHeight="1" x14ac:dyDescent="0.55000000000000004">
      <c r="G97" s="156">
        <v>95</v>
      </c>
      <c r="H97" s="161" t="s">
        <v>102</v>
      </c>
    </row>
    <row r="98" spans="7:8" ht="18.600000000000001" customHeight="1" x14ac:dyDescent="0.55000000000000004">
      <c r="G98" s="156">
        <v>96</v>
      </c>
      <c r="H98" s="161" t="s">
        <v>103</v>
      </c>
    </row>
    <row r="99" spans="7:8" ht="18.600000000000001" customHeight="1" x14ac:dyDescent="0.55000000000000004">
      <c r="G99" s="156">
        <v>97</v>
      </c>
      <c r="H99" s="161" t="s">
        <v>104</v>
      </c>
    </row>
    <row r="100" spans="7:8" ht="18.600000000000001" customHeight="1" x14ac:dyDescent="0.55000000000000004">
      <c r="G100" s="156">
        <v>98</v>
      </c>
      <c r="H100" s="161" t="s">
        <v>105</v>
      </c>
    </row>
    <row r="101" spans="7:8" ht="18.600000000000001" customHeight="1" x14ac:dyDescent="0.55000000000000004">
      <c r="G101" s="156">
        <v>99</v>
      </c>
      <c r="H101" s="161" t="s">
        <v>106</v>
      </c>
    </row>
  </sheetData>
  <sheetProtection algorithmName="SHA-512" hashValue="onTCD4KiqzbuuvOaf6xZg53bkrs87wmUyqx3keedojFIRTIjigwcIpK4RttslebkreoM+CFXx+KyVZigblhvEw==" saltValue="75bqfrQIm4QJAKaRZTvGhQ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63</vt:i4>
      </vt:variant>
    </vt:vector>
  </HeadingPairs>
  <TitlesOfParts>
    <vt:vector size="72" baseType="lpstr">
      <vt:lpstr>Data Entry</vt:lpstr>
      <vt:lpstr>Extra cheques</vt:lpstr>
      <vt:lpstr>Cash</vt:lpstr>
      <vt:lpstr>Cheque</vt:lpstr>
      <vt:lpstr>Data</vt:lpstr>
      <vt:lpstr>Codes</vt:lpstr>
      <vt:lpstr>Help</vt:lpstr>
      <vt:lpstr>SN</vt:lpstr>
      <vt:lpstr>Sheet1</vt:lpstr>
      <vt:lpstr>_ba</vt:lpstr>
      <vt:lpstr>Cheque!_batch01</vt:lpstr>
      <vt:lpstr>_batch01</vt:lpstr>
      <vt:lpstr>_batch02</vt:lpstr>
      <vt:lpstr>_batch03</vt:lpstr>
      <vt:lpstr>_batch04</vt:lpstr>
      <vt:lpstr>_batch05</vt:lpstr>
      <vt:lpstr>_batch06</vt:lpstr>
      <vt:lpstr>_batch07</vt:lpstr>
      <vt:lpstr>_batch08</vt:lpstr>
      <vt:lpstr>_batch09</vt:lpstr>
      <vt:lpstr>_batch10</vt:lpstr>
      <vt:lpstr>_batch11</vt:lpstr>
      <vt:lpstr>_batch12</vt:lpstr>
      <vt:lpstr>_batch13</vt:lpstr>
      <vt:lpstr>_batch14</vt:lpstr>
      <vt:lpstr>_batch1501</vt:lpstr>
      <vt:lpstr>_batch1502</vt:lpstr>
      <vt:lpstr>_batch1503</vt:lpstr>
      <vt:lpstr>_batch1504</vt:lpstr>
      <vt:lpstr>_batch1505</vt:lpstr>
      <vt:lpstr>_batch1506</vt:lpstr>
      <vt:lpstr>_chq</vt:lpstr>
      <vt:lpstr>_csh</vt:lpstr>
      <vt:lpstr>_fn</vt:lpstr>
      <vt:lpstr>_fnr</vt:lpstr>
      <vt:lpstr>_rev_codes</vt:lpstr>
      <vt:lpstr>_rev_codes_tab</vt:lpstr>
      <vt:lpstr>_ttl</vt:lpstr>
      <vt:lpstr>banks_cheque_total</vt:lpstr>
      <vt:lpstr>bk_code_map</vt:lpstr>
      <vt:lpstr>bk_name</vt:lpstr>
      <vt:lpstr>bk_num</vt:lpstr>
      <vt:lpstr>cash_encoded</vt:lpstr>
      <vt:lpstr>cheque_encoded</vt:lpstr>
      <vt:lpstr>encoded_00</vt:lpstr>
      <vt:lpstr>encoded_01</vt:lpstr>
      <vt:lpstr>encoded_02</vt:lpstr>
      <vt:lpstr>encoded_03</vt:lpstr>
      <vt:lpstr>encoded_04</vt:lpstr>
      <vt:lpstr>encoded_05</vt:lpstr>
      <vt:lpstr>encoded_06</vt:lpstr>
      <vt:lpstr>encoded_07</vt:lpstr>
      <vt:lpstr>encoded_08</vt:lpstr>
      <vt:lpstr>encoded_09</vt:lpstr>
      <vt:lpstr>encoded_10</vt:lpstr>
      <vt:lpstr>encoded_11</vt:lpstr>
      <vt:lpstr>encoded_12</vt:lpstr>
      <vt:lpstr>encoded_13</vt:lpstr>
      <vt:lpstr>encoded_14</vt:lpstr>
      <vt:lpstr>encoded_15</vt:lpstr>
      <vt:lpstr>encoded_16</vt:lpstr>
      <vt:lpstr>encoded_17</vt:lpstr>
      <vt:lpstr>encoded_18</vt:lpstr>
      <vt:lpstr>encoded_19</vt:lpstr>
      <vt:lpstr>formno</vt:lpstr>
      <vt:lpstr>main_encoded</vt:lpstr>
      <vt:lpstr>MMA_cheque_total</vt:lpstr>
      <vt:lpstr>Cash!Print_Area</vt:lpstr>
      <vt:lpstr>Cheque!Print_Area</vt:lpstr>
      <vt:lpstr>'Data Entry'!Print_Area</vt:lpstr>
      <vt:lpstr>'Extra cheques'!Print_Area</vt:lpstr>
      <vt:lpstr>'Extra cheques'!Print_Titles</vt:lpstr>
    </vt:vector>
  </TitlesOfParts>
  <Company>Marikko Nabikko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Mariyam Nabeela Hassan</dc:creator>
  <cp:lastModifiedBy>Ahmed Adhly</cp:lastModifiedBy>
  <cp:lastPrinted>2009-11-15T06:14:43Z</cp:lastPrinted>
  <dcterms:created xsi:type="dcterms:W3CDTF">2009-02-15T17:11:13Z</dcterms:created>
  <dcterms:modified xsi:type="dcterms:W3CDTF">2016-02-02T06:34:19Z</dcterms:modified>
</cp:coreProperties>
</file>